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adeep Swami Personal Data\Result Analysis 2021\Class XII\"/>
    </mc:Choice>
  </mc:AlternateContent>
  <bookViews>
    <workbookView xWindow="0" yWindow="0" windowWidth="20490" windowHeight="7455" activeTab="4"/>
  </bookViews>
  <sheets>
    <sheet name="Result Analysis" sheetId="10" r:id="rId1"/>
    <sheet name="School Result" sheetId="2" r:id="rId2"/>
    <sheet name="Subjectwise Result" sheetId="3" r:id="rId3"/>
    <sheet name="Teacherwise Result" sheetId="4" r:id="rId4"/>
    <sheet name="Toppers List" sheetId="12" r:id="rId5"/>
  </sheets>
  <calcPr calcId="152511"/>
</workbook>
</file>

<file path=xl/calcChain.xml><?xml version="1.0" encoding="utf-8"?>
<calcChain xmlns="http://schemas.openxmlformats.org/spreadsheetml/2006/main">
  <c r="AE79" i="12" l="1"/>
  <c r="AF79" i="12" s="1"/>
  <c r="AE78" i="12"/>
  <c r="AF78" i="12" s="1"/>
  <c r="AE77" i="12"/>
  <c r="AF77" i="12" s="1"/>
  <c r="AE76" i="12"/>
  <c r="AF76" i="12" s="1"/>
  <c r="AE75" i="12"/>
  <c r="AF75" i="12" s="1"/>
  <c r="AE74" i="12"/>
  <c r="AF74" i="12" s="1"/>
  <c r="AE73" i="12"/>
  <c r="AF73" i="12" s="1"/>
  <c r="AE72" i="12"/>
  <c r="AF72" i="12" s="1"/>
  <c r="AE71" i="12"/>
  <c r="AF71" i="12" s="1"/>
  <c r="AE70" i="12"/>
  <c r="AF70" i="12" s="1"/>
  <c r="AE69" i="12"/>
  <c r="AF69" i="12" s="1"/>
  <c r="AE68" i="12"/>
  <c r="AF68" i="12" s="1"/>
  <c r="AE67" i="12"/>
  <c r="AF67" i="12" s="1"/>
  <c r="AE66" i="12"/>
  <c r="AF66" i="12" s="1"/>
  <c r="AE65" i="12"/>
  <c r="AF65" i="12" s="1"/>
  <c r="AE64" i="12"/>
  <c r="AF64" i="12" s="1"/>
  <c r="AE63" i="12"/>
  <c r="AF63" i="12" s="1"/>
  <c r="AE62" i="12"/>
  <c r="AF62" i="12" s="1"/>
  <c r="AE61" i="12"/>
  <c r="AF61" i="12" s="1"/>
  <c r="AE60" i="12"/>
  <c r="AF60" i="12" s="1"/>
  <c r="AE59" i="12"/>
  <c r="AF59" i="12" s="1"/>
  <c r="AE58" i="12"/>
  <c r="AF58" i="12" s="1"/>
  <c r="AE57" i="12"/>
  <c r="AF57" i="12" s="1"/>
  <c r="AE56" i="12"/>
  <c r="AF56" i="12" s="1"/>
  <c r="AE55" i="12"/>
  <c r="AF55" i="12" s="1"/>
  <c r="AE54" i="12"/>
  <c r="AF54" i="12" s="1"/>
  <c r="AE53" i="12"/>
  <c r="AF53" i="12" s="1"/>
  <c r="AE52" i="12"/>
  <c r="AF52" i="12" s="1"/>
  <c r="AE51" i="12"/>
  <c r="AF51" i="12" s="1"/>
  <c r="AE50" i="12"/>
  <c r="AF50" i="12" s="1"/>
  <c r="AE49" i="12"/>
  <c r="AF49" i="12" s="1"/>
  <c r="AE48" i="12"/>
  <c r="AF48" i="12" s="1"/>
  <c r="AE47" i="12"/>
  <c r="AF47" i="12" s="1"/>
  <c r="AE46" i="12"/>
  <c r="AF46" i="12" s="1"/>
  <c r="AE45" i="12"/>
  <c r="AF45" i="12" s="1"/>
  <c r="AE44" i="12"/>
  <c r="AF44" i="12" s="1"/>
  <c r="AE43" i="12"/>
  <c r="AF43" i="12" s="1"/>
  <c r="AE42" i="12"/>
  <c r="AF42" i="12" s="1"/>
  <c r="AE41" i="12"/>
  <c r="AF41" i="12" s="1"/>
  <c r="AE40" i="12"/>
  <c r="AF40" i="12" s="1"/>
  <c r="AE39" i="12"/>
  <c r="AF39" i="12" s="1"/>
  <c r="AE38" i="12"/>
  <c r="AF38" i="12" s="1"/>
  <c r="AE37" i="12"/>
  <c r="AF37" i="12" s="1"/>
  <c r="AE36" i="12"/>
  <c r="AF36" i="12" s="1"/>
  <c r="AE35" i="12"/>
  <c r="AF35" i="12" s="1"/>
  <c r="AE34" i="12"/>
  <c r="AF34" i="12" s="1"/>
  <c r="AE33" i="12"/>
  <c r="AF33" i="12" s="1"/>
  <c r="AE32" i="12"/>
  <c r="AF32" i="12" s="1"/>
  <c r="AE31" i="12"/>
  <c r="AF31" i="12" s="1"/>
  <c r="AE30" i="12"/>
  <c r="AF30" i="12" s="1"/>
  <c r="AE29" i="12"/>
  <c r="AF29" i="12" s="1"/>
  <c r="AE28" i="12"/>
  <c r="AF28" i="12" s="1"/>
  <c r="AE27" i="12"/>
  <c r="AF27" i="12" s="1"/>
  <c r="AE26" i="12"/>
  <c r="AF26" i="12" s="1"/>
  <c r="AE25" i="12"/>
  <c r="AF25" i="12" s="1"/>
  <c r="AE24" i="12"/>
  <c r="AF24" i="12" s="1"/>
  <c r="AE23" i="12"/>
  <c r="AF23" i="12" s="1"/>
  <c r="AE22" i="12"/>
  <c r="AF22" i="12" s="1"/>
  <c r="AE21" i="12"/>
  <c r="AF21" i="12" s="1"/>
  <c r="AE20" i="12"/>
  <c r="AF20" i="12" s="1"/>
  <c r="AE19" i="12"/>
  <c r="AF19" i="12" s="1"/>
  <c r="AE18" i="12"/>
  <c r="AF18" i="12" s="1"/>
  <c r="AE17" i="12"/>
  <c r="AF17" i="12" s="1"/>
  <c r="AE16" i="12"/>
  <c r="AF16" i="12" s="1"/>
  <c r="AE15" i="12"/>
  <c r="AF15" i="12" s="1"/>
  <c r="AE14" i="12"/>
  <c r="AF14" i="12" s="1"/>
  <c r="AE13" i="12"/>
  <c r="AF13" i="12" s="1"/>
  <c r="AE12" i="12"/>
  <c r="AF12" i="12" s="1"/>
  <c r="AE11" i="12"/>
  <c r="AF11" i="12" s="1"/>
  <c r="AE10" i="12"/>
  <c r="AF10" i="12" s="1"/>
  <c r="AE9" i="12"/>
  <c r="AF9" i="12" s="1"/>
  <c r="AE8" i="12"/>
  <c r="AF8" i="12" s="1"/>
  <c r="AE7" i="12"/>
  <c r="AF7" i="12" s="1"/>
  <c r="AE6" i="12"/>
  <c r="AF6" i="12" s="1"/>
  <c r="AE5" i="12"/>
  <c r="AF5" i="12" s="1"/>
  <c r="AE4" i="12"/>
  <c r="AF4" i="12" s="1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4" i="10"/>
  <c r="G87" i="10" l="1"/>
  <c r="G86" i="10"/>
  <c r="G85" i="10"/>
  <c r="C4" i="2" s="1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5" i="10"/>
  <c r="AF6" i="10"/>
  <c r="AF7" i="10"/>
  <c r="AF8" i="10"/>
  <c r="AF9" i="10"/>
  <c r="AF10" i="10"/>
  <c r="AF4" i="10"/>
  <c r="N17" i="3" l="1"/>
  <c r="M17" i="3"/>
  <c r="L17" i="3"/>
  <c r="K17" i="3"/>
  <c r="J17" i="3"/>
  <c r="I17" i="3"/>
  <c r="N16" i="3"/>
  <c r="M16" i="3"/>
  <c r="L16" i="3"/>
  <c r="K16" i="3"/>
  <c r="J16" i="3"/>
  <c r="I16" i="3"/>
  <c r="N15" i="3"/>
  <c r="M15" i="3"/>
  <c r="L15" i="3"/>
  <c r="K15" i="3"/>
  <c r="J15" i="3"/>
  <c r="I15" i="3"/>
  <c r="N14" i="3"/>
  <c r="M14" i="3"/>
  <c r="L14" i="3"/>
  <c r="K14" i="3"/>
  <c r="J14" i="3"/>
  <c r="I14" i="3"/>
  <c r="N13" i="3"/>
  <c r="M13" i="3"/>
  <c r="L13" i="3"/>
  <c r="K13" i="3"/>
  <c r="J13" i="3"/>
  <c r="I13" i="3"/>
  <c r="N12" i="3"/>
  <c r="M12" i="3"/>
  <c r="L12" i="3"/>
  <c r="K12" i="3"/>
  <c r="J12" i="3"/>
  <c r="I12" i="3"/>
  <c r="N11" i="3"/>
  <c r="M11" i="3"/>
  <c r="L11" i="3"/>
  <c r="K11" i="3"/>
  <c r="J11" i="3"/>
  <c r="I11" i="3"/>
  <c r="N10" i="3"/>
  <c r="M10" i="3"/>
  <c r="L10" i="3"/>
  <c r="K10" i="3"/>
  <c r="J10" i="3"/>
  <c r="I10" i="3"/>
  <c r="N9" i="3"/>
  <c r="M9" i="3"/>
  <c r="L9" i="3"/>
  <c r="K9" i="3"/>
  <c r="J9" i="3"/>
  <c r="I9" i="3"/>
  <c r="N8" i="3"/>
  <c r="M8" i="3"/>
  <c r="L8" i="3"/>
  <c r="K8" i="3"/>
  <c r="J8" i="3"/>
  <c r="I8" i="3"/>
  <c r="N7" i="3"/>
  <c r="M7" i="3"/>
  <c r="L7" i="3"/>
  <c r="K7" i="3"/>
  <c r="J7" i="3"/>
  <c r="I7" i="3"/>
  <c r="N6" i="3"/>
  <c r="M6" i="3"/>
  <c r="L6" i="3"/>
  <c r="K6" i="3"/>
  <c r="J6" i="3"/>
  <c r="I6" i="3"/>
  <c r="N5" i="3"/>
  <c r="M5" i="3"/>
  <c r="L5" i="3"/>
  <c r="K5" i="3"/>
  <c r="J5" i="3"/>
  <c r="I5" i="3"/>
  <c r="O13" i="3" l="1"/>
  <c r="O14" i="3"/>
  <c r="O15" i="3"/>
  <c r="O16" i="3"/>
  <c r="O17" i="3"/>
  <c r="O16" i="4"/>
  <c r="N16" i="4"/>
  <c r="M16" i="4"/>
  <c r="L16" i="4"/>
  <c r="K16" i="4"/>
  <c r="J16" i="4"/>
  <c r="I16" i="4"/>
  <c r="H16" i="4"/>
  <c r="O15" i="4"/>
  <c r="N15" i="4"/>
  <c r="M15" i="4"/>
  <c r="L15" i="4"/>
  <c r="K15" i="4"/>
  <c r="J15" i="4"/>
  <c r="I15" i="4"/>
  <c r="H15" i="4"/>
  <c r="O14" i="4"/>
  <c r="N14" i="4"/>
  <c r="M14" i="4"/>
  <c r="L14" i="4"/>
  <c r="K14" i="4"/>
  <c r="J14" i="4"/>
  <c r="I14" i="4"/>
  <c r="H14" i="4"/>
  <c r="O13" i="4"/>
  <c r="N13" i="4"/>
  <c r="M13" i="4"/>
  <c r="L13" i="4"/>
  <c r="K13" i="4"/>
  <c r="J13" i="4"/>
  <c r="I13" i="4"/>
  <c r="H13" i="4"/>
  <c r="O12" i="4"/>
  <c r="N12" i="4"/>
  <c r="M12" i="4"/>
  <c r="L12" i="4"/>
  <c r="K12" i="4"/>
  <c r="J12" i="4"/>
  <c r="I12" i="4"/>
  <c r="H12" i="4"/>
  <c r="O11" i="4"/>
  <c r="N11" i="4"/>
  <c r="M11" i="4"/>
  <c r="L11" i="4"/>
  <c r="K11" i="4"/>
  <c r="J11" i="4"/>
  <c r="I11" i="4"/>
  <c r="H11" i="4"/>
  <c r="O10" i="4"/>
  <c r="N10" i="4"/>
  <c r="L10" i="4"/>
  <c r="M10" i="4"/>
  <c r="K10" i="4"/>
  <c r="J10" i="4"/>
  <c r="I10" i="4"/>
  <c r="H10" i="4"/>
  <c r="O9" i="4"/>
  <c r="N9" i="4"/>
  <c r="M9" i="4"/>
  <c r="L9" i="4"/>
  <c r="K9" i="4"/>
  <c r="J9" i="4"/>
  <c r="I9" i="4"/>
  <c r="H9" i="4"/>
  <c r="O8" i="4"/>
  <c r="N8" i="4"/>
  <c r="M8" i="4"/>
  <c r="L8" i="4"/>
  <c r="K8" i="4"/>
  <c r="J8" i="4"/>
  <c r="I8" i="4"/>
  <c r="H8" i="4"/>
  <c r="O7" i="4"/>
  <c r="N7" i="4"/>
  <c r="M7" i="4"/>
  <c r="L7" i="4"/>
  <c r="K7" i="4"/>
  <c r="J7" i="4"/>
  <c r="I7" i="4"/>
  <c r="H7" i="4"/>
  <c r="O6" i="4"/>
  <c r="N6" i="4"/>
  <c r="M6" i="4"/>
  <c r="L6" i="4"/>
  <c r="K6" i="4"/>
  <c r="J6" i="4"/>
  <c r="I6" i="4"/>
  <c r="H6" i="4"/>
  <c r="G16" i="4"/>
  <c r="G15" i="4"/>
  <c r="G14" i="4"/>
  <c r="G13" i="4"/>
  <c r="G12" i="4"/>
  <c r="G11" i="4"/>
  <c r="G10" i="4"/>
  <c r="G9" i="4"/>
  <c r="G8" i="4"/>
  <c r="G7" i="4"/>
  <c r="O5" i="4"/>
  <c r="N5" i="4"/>
  <c r="M5" i="4"/>
  <c r="L5" i="4"/>
  <c r="K5" i="4"/>
  <c r="J5" i="4"/>
  <c r="I5" i="4"/>
  <c r="H5" i="4"/>
  <c r="G4" i="4"/>
  <c r="G5" i="4"/>
  <c r="G6" i="4"/>
  <c r="O4" i="4"/>
  <c r="N4" i="4"/>
  <c r="M4" i="4"/>
  <c r="L4" i="4"/>
  <c r="K4" i="4"/>
  <c r="J4" i="4"/>
  <c r="I4" i="4"/>
  <c r="H4" i="4"/>
  <c r="AD81" i="10"/>
  <c r="AC81" i="10" s="1"/>
  <c r="D17" i="3" s="1"/>
  <c r="AD80" i="10"/>
  <c r="AC80" i="10"/>
  <c r="C17" i="3" s="1"/>
  <c r="E16" i="4" s="1"/>
  <c r="S16" i="4" s="1"/>
  <c r="AB81" i="10"/>
  <c r="AA81" i="10" s="1"/>
  <c r="D16" i="3" s="1"/>
  <c r="AB80" i="10"/>
  <c r="AA80" i="10"/>
  <c r="C16" i="3" s="1"/>
  <c r="E15" i="4" s="1"/>
  <c r="S15" i="4" s="1"/>
  <c r="Z81" i="10"/>
  <c r="E15" i="3" s="1"/>
  <c r="Z80" i="10"/>
  <c r="Y80" i="10"/>
  <c r="C15" i="3" s="1"/>
  <c r="E14" i="4" s="1"/>
  <c r="S14" i="4" s="1"/>
  <c r="X81" i="10"/>
  <c r="W81" i="10" s="1"/>
  <c r="D14" i="3" s="1"/>
  <c r="X80" i="10"/>
  <c r="W80" i="10"/>
  <c r="C14" i="3" s="1"/>
  <c r="E13" i="4" s="1"/>
  <c r="S13" i="4" s="1"/>
  <c r="V81" i="10"/>
  <c r="U81" i="10" s="1"/>
  <c r="D13" i="3" s="1"/>
  <c r="V80" i="10"/>
  <c r="U80" i="10"/>
  <c r="C13" i="3" s="1"/>
  <c r="E12" i="4" s="1"/>
  <c r="S12" i="4" s="1"/>
  <c r="T81" i="10"/>
  <c r="S81" i="10" s="1"/>
  <c r="D12" i="3" s="1"/>
  <c r="T80" i="10"/>
  <c r="S80" i="10"/>
  <c r="C12" i="3" s="1"/>
  <c r="E11" i="4" s="1"/>
  <c r="S11" i="4" s="1"/>
  <c r="R81" i="10"/>
  <c r="E11" i="3" s="1"/>
  <c r="R80" i="10"/>
  <c r="Q80" i="10"/>
  <c r="C11" i="3" s="1"/>
  <c r="E10" i="4" s="1"/>
  <c r="S10" i="4" s="1"/>
  <c r="P81" i="10"/>
  <c r="O81" i="10" s="1"/>
  <c r="D10" i="3" s="1"/>
  <c r="P80" i="10"/>
  <c r="O80" i="10"/>
  <c r="C10" i="3" s="1"/>
  <c r="E9" i="4" s="1"/>
  <c r="S9" i="4" s="1"/>
  <c r="N81" i="10"/>
  <c r="M81" i="10" s="1"/>
  <c r="D9" i="3" s="1"/>
  <c r="N80" i="10"/>
  <c r="M80" i="10"/>
  <c r="C9" i="3" s="1"/>
  <c r="E8" i="4" s="1"/>
  <c r="S8" i="4" s="1"/>
  <c r="L81" i="10"/>
  <c r="K81" i="10" s="1"/>
  <c r="D8" i="3" s="1"/>
  <c r="L80" i="10"/>
  <c r="K80" i="10"/>
  <c r="C8" i="3" s="1"/>
  <c r="E7" i="4" s="1"/>
  <c r="S7" i="4" s="1"/>
  <c r="J81" i="10"/>
  <c r="E7" i="3" s="1"/>
  <c r="J80" i="10"/>
  <c r="I80" i="10"/>
  <c r="C7" i="3" s="1"/>
  <c r="E6" i="4" s="1"/>
  <c r="S6" i="4" s="1"/>
  <c r="H81" i="10"/>
  <c r="G81" i="10" s="1"/>
  <c r="D6" i="3" s="1"/>
  <c r="H80" i="10"/>
  <c r="G80" i="10"/>
  <c r="C6" i="3" s="1"/>
  <c r="E5" i="4" s="1"/>
  <c r="S5" i="4" s="1"/>
  <c r="F80" i="10"/>
  <c r="E80" i="10"/>
  <c r="C5" i="3" s="1"/>
  <c r="E4" i="4" s="1"/>
  <c r="F81" i="10"/>
  <c r="E5" i="3" s="1"/>
  <c r="G17" i="3" l="1"/>
  <c r="G14" i="3"/>
  <c r="G10" i="3"/>
  <c r="G9" i="3"/>
  <c r="G8" i="3"/>
  <c r="G12" i="3"/>
  <c r="G16" i="3"/>
  <c r="G6" i="3"/>
  <c r="G13" i="3"/>
  <c r="F12" i="4"/>
  <c r="F7" i="4"/>
  <c r="F11" i="4"/>
  <c r="F15" i="4"/>
  <c r="F8" i="4"/>
  <c r="F16" i="4"/>
  <c r="F9" i="4"/>
  <c r="F13" i="4"/>
  <c r="E9" i="3"/>
  <c r="E17" i="3"/>
  <c r="E6" i="3"/>
  <c r="E10" i="3"/>
  <c r="E14" i="3"/>
  <c r="E8" i="3"/>
  <c r="E12" i="3"/>
  <c r="E16" i="3"/>
  <c r="E13" i="3"/>
  <c r="I81" i="10"/>
  <c r="D7" i="3" s="1"/>
  <c r="G7" i="3" s="1"/>
  <c r="Q81" i="10"/>
  <c r="D11" i="3" s="1"/>
  <c r="G11" i="3" s="1"/>
  <c r="Y81" i="10"/>
  <c r="D15" i="3" s="1"/>
  <c r="G15" i="3" s="1"/>
  <c r="F5" i="4"/>
  <c r="E81" i="10"/>
  <c r="D5" i="3" s="1"/>
  <c r="F4" i="4" s="1"/>
  <c r="E17" i="4"/>
  <c r="O5" i="3"/>
  <c r="Q6" i="4"/>
  <c r="R6" i="4" s="1"/>
  <c r="T6" i="4" s="1"/>
  <c r="H7" i="3" s="1"/>
  <c r="Q5" i="4"/>
  <c r="R5" i="4" s="1"/>
  <c r="T5" i="4" s="1"/>
  <c r="H6" i="3" s="1"/>
  <c r="P5" i="4"/>
  <c r="Q9" i="4"/>
  <c r="R9" i="4" s="1"/>
  <c r="T9" i="4" s="1"/>
  <c r="H10" i="3" s="1"/>
  <c r="Q13" i="4"/>
  <c r="R13" i="4" s="1"/>
  <c r="T13" i="4" s="1"/>
  <c r="H14" i="3" s="1"/>
  <c r="Q14" i="4"/>
  <c r="R14" i="4" s="1"/>
  <c r="T14" i="4" s="1"/>
  <c r="H15" i="3" s="1"/>
  <c r="P15" i="4"/>
  <c r="Q10" i="4"/>
  <c r="R10" i="4" s="1"/>
  <c r="T10" i="4" s="1"/>
  <c r="H11" i="3" s="1"/>
  <c r="Q15" i="4"/>
  <c r="R15" i="4" s="1"/>
  <c r="T15" i="4" s="1"/>
  <c r="H16" i="3" s="1"/>
  <c r="Q7" i="4"/>
  <c r="R7" i="4" s="1"/>
  <c r="T7" i="4" s="1"/>
  <c r="H8" i="3" s="1"/>
  <c r="Q16" i="4"/>
  <c r="R16" i="4" s="1"/>
  <c r="T16" i="4" s="1"/>
  <c r="H17" i="3" s="1"/>
  <c r="P16" i="4"/>
  <c r="P14" i="4"/>
  <c r="P13" i="4"/>
  <c r="Q12" i="4"/>
  <c r="R12" i="4" s="1"/>
  <c r="T12" i="4" s="1"/>
  <c r="H13" i="3" s="1"/>
  <c r="P12" i="4"/>
  <c r="Q11" i="4"/>
  <c r="R11" i="4" s="1"/>
  <c r="T11" i="4" s="1"/>
  <c r="H12" i="3" s="1"/>
  <c r="P11" i="4"/>
  <c r="P10" i="4"/>
  <c r="P9" i="4"/>
  <c r="Q8" i="4"/>
  <c r="R8" i="4" s="1"/>
  <c r="T8" i="4" s="1"/>
  <c r="H9" i="3" s="1"/>
  <c r="P8" i="4"/>
  <c r="P7" i="4"/>
  <c r="P6" i="4"/>
  <c r="F14" i="4" l="1"/>
  <c r="F10" i="4"/>
  <c r="F6" i="4"/>
  <c r="D68" i="4"/>
  <c r="C44" i="4"/>
  <c r="M38" i="4"/>
  <c r="L38" i="4"/>
  <c r="K38" i="4"/>
  <c r="J38" i="4"/>
  <c r="I38" i="4"/>
  <c r="H38" i="4"/>
  <c r="G38" i="4"/>
  <c r="F38" i="4"/>
  <c r="E38" i="4"/>
  <c r="N37" i="4"/>
  <c r="N36" i="4"/>
  <c r="S4" i="4"/>
  <c r="O8" i="3"/>
  <c r="O6" i="3"/>
  <c r="G4" i="2"/>
  <c r="O10" i="3" l="1"/>
  <c r="O7" i="3"/>
  <c r="O11" i="3"/>
  <c r="O9" i="3"/>
  <c r="N38" i="4"/>
  <c r="Q4" i="4"/>
  <c r="R4" i="4" s="1"/>
  <c r="T4" i="4" s="1"/>
  <c r="H5" i="3" s="1"/>
  <c r="L17" i="4"/>
  <c r="G5" i="3"/>
  <c r="I17" i="4"/>
  <c r="M17" i="4"/>
  <c r="F17" i="4"/>
  <c r="J17" i="4"/>
  <c r="N17" i="4"/>
  <c r="G17" i="4"/>
  <c r="K17" i="4"/>
  <c r="O17" i="4"/>
  <c r="P4" i="4"/>
  <c r="P17" i="4" s="1"/>
  <c r="H17" i="4"/>
  <c r="S17" i="4"/>
  <c r="O12" i="3" l="1"/>
  <c r="Q17" i="4"/>
  <c r="R17" i="4" s="1"/>
  <c r="T17" i="4" s="1"/>
  <c r="H4" i="2" s="1"/>
</calcChain>
</file>

<file path=xl/sharedStrings.xml><?xml version="1.0" encoding="utf-8"?>
<sst xmlns="http://schemas.openxmlformats.org/spreadsheetml/2006/main" count="1547" uniqueCount="286">
  <si>
    <t>Sr. No.</t>
  </si>
  <si>
    <t>CBSE Roll No.</t>
  </si>
  <si>
    <t>Name of Student</t>
  </si>
  <si>
    <t>English</t>
  </si>
  <si>
    <t>Total</t>
  </si>
  <si>
    <t>%age</t>
  </si>
  <si>
    <t>Name of KV</t>
  </si>
  <si>
    <t>Total Appeared</t>
  </si>
  <si>
    <t>Total Passed</t>
  </si>
  <si>
    <t>No. Of Students Compartment</t>
  </si>
  <si>
    <t>No. Of Students Failed</t>
  </si>
  <si>
    <t>OverAll Pass %</t>
  </si>
  <si>
    <t>Gender</t>
  </si>
  <si>
    <t>GIRL</t>
  </si>
  <si>
    <t>BOY</t>
  </si>
  <si>
    <t>No of Boys out of Total appeared  in Class XII</t>
  </si>
  <si>
    <t>No of Girls out of Total appeared in Class XII</t>
  </si>
  <si>
    <t>Please Note:</t>
  </si>
  <si>
    <t>If a student appeared in a practical exam or in one/two paper , he /she will be counted among appeared candidates and for statistics purpose , he /she will be counted among failed candidates. Candidates having compartment / improvement exam will be taken as failures</t>
  </si>
  <si>
    <t>Name of Teacher</t>
  </si>
  <si>
    <t>Designation</t>
  </si>
  <si>
    <t>Subject</t>
  </si>
  <si>
    <t>PI</t>
  </si>
  <si>
    <t>PGT</t>
  </si>
  <si>
    <t xml:space="preserve">Total Appeared </t>
  </si>
  <si>
    <t>Grade in English</t>
  </si>
  <si>
    <t>Grade in Chem</t>
  </si>
  <si>
    <t>Grade in C.S.</t>
  </si>
  <si>
    <t>Grade in Hindi</t>
  </si>
  <si>
    <t>Grade in Bio.</t>
  </si>
  <si>
    <t>A1</t>
  </si>
  <si>
    <t>A2</t>
  </si>
  <si>
    <t>B1</t>
  </si>
  <si>
    <t>B2</t>
  </si>
  <si>
    <t>C1</t>
  </si>
  <si>
    <t>C2</t>
  </si>
  <si>
    <t>D1</t>
  </si>
  <si>
    <t>D2</t>
  </si>
  <si>
    <t>E</t>
  </si>
  <si>
    <t>Total Grades</t>
  </si>
  <si>
    <t>A1 (8)</t>
  </si>
  <si>
    <t>B1 (6)</t>
  </si>
  <si>
    <t>A2 (7)</t>
  </si>
  <si>
    <t>B2 (5)</t>
  </si>
  <si>
    <t>C1 (4)</t>
  </si>
  <si>
    <t>C2 (3)</t>
  </si>
  <si>
    <t>D1 (2)</t>
  </si>
  <si>
    <t>D2 (1)</t>
  </si>
  <si>
    <t>E (0)</t>
  </si>
  <si>
    <t>How to calculate Performance Index (for individual subjects)</t>
  </si>
  <si>
    <t xml:space="preserve">For Example  </t>
  </si>
  <si>
    <t>Class</t>
  </si>
  <si>
    <t>XII</t>
  </si>
  <si>
    <t>No.of studetns Appered(n)</t>
  </si>
  <si>
    <t>No.of students passed</t>
  </si>
  <si>
    <t>No.of students failed</t>
  </si>
  <si>
    <t>Grade</t>
  </si>
  <si>
    <t>No.of students  in each grade (N)</t>
  </si>
  <si>
    <t>Weightage (W)</t>
  </si>
  <si>
    <t>N x W</t>
  </si>
  <si>
    <t xml:space="preserve">Performance Index (PI) = </t>
  </si>
  <si>
    <t>∑(NXW)100</t>
  </si>
  <si>
    <t>n = No.of students appeared</t>
  </si>
  <si>
    <t xml:space="preserve">            (PI)</t>
  </si>
  <si>
    <t>n x 8</t>
  </si>
  <si>
    <t xml:space="preserve">             70 X8</t>
  </si>
  <si>
    <t xml:space="preserve">        =   65</t>
  </si>
  <si>
    <t>Sum(NxW)</t>
  </si>
  <si>
    <t>Q x 100</t>
  </si>
  <si>
    <t>E x 8</t>
  </si>
  <si>
    <t>PI                (R/S)</t>
  </si>
  <si>
    <t>No.of passed student securing marks between(out of 100)</t>
  </si>
  <si>
    <t>33 to 44</t>
  </si>
  <si>
    <t>45 to 59</t>
  </si>
  <si>
    <t>60 to 74</t>
  </si>
  <si>
    <t>75 to 89</t>
  </si>
  <si>
    <t>90&amp; above</t>
  </si>
  <si>
    <t>Vidyalaya Total</t>
  </si>
  <si>
    <t xml:space="preserve">Principal       </t>
  </si>
  <si>
    <t xml:space="preserve">For Example Class XII (Science Stream) </t>
  </si>
  <si>
    <t>Subject/Grade</t>
  </si>
  <si>
    <t xml:space="preserve">Total </t>
  </si>
  <si>
    <t xml:space="preserve">English </t>
  </si>
  <si>
    <t>-</t>
  </si>
  <si>
    <t xml:space="preserve">Hindi </t>
  </si>
  <si>
    <t xml:space="preserve">Mathematics </t>
  </si>
  <si>
    <t xml:space="preserve">Physics </t>
  </si>
  <si>
    <t xml:space="preserve">Chemistry </t>
  </si>
  <si>
    <t>Total (N)</t>
  </si>
  <si>
    <r>
      <t xml:space="preserve">Performance Index (PI) = </t>
    </r>
    <r>
      <rPr>
        <u/>
        <sz val="14"/>
        <color theme="1"/>
        <rFont val="Times New Roman"/>
        <family val="1"/>
      </rPr>
      <t>Σ (N x W) 100</t>
    </r>
    <r>
      <rPr>
        <sz val="14"/>
        <color theme="1"/>
        <rFont val="Times New Roman"/>
        <family val="1"/>
      </rPr>
      <t xml:space="preserve">  x </t>
    </r>
    <r>
      <rPr>
        <u/>
        <sz val="14"/>
        <color theme="1"/>
        <rFont val="Times New Roman"/>
        <family val="1"/>
      </rPr>
      <t>100</t>
    </r>
  </si>
  <si>
    <t>n = No. of students appeared in Class XII (for example 70)</t>
  </si>
  <si>
    <t xml:space="preserve">         n                    40</t>
  </si>
  <si>
    <r>
      <t>=</t>
    </r>
    <r>
      <rPr>
        <u/>
        <sz val="14"/>
        <color theme="1"/>
        <rFont val="Times New Roman"/>
        <family val="1"/>
      </rPr>
      <t>1844 X 100</t>
    </r>
  </si>
  <si>
    <t>Σ (NXW) = 1844</t>
  </si>
  <si>
    <t xml:space="preserve">    70 X 40</t>
  </si>
  <si>
    <t xml:space="preserve">     2800</t>
  </si>
  <si>
    <t>Note :</t>
  </si>
  <si>
    <t>*  Adding aggregate scores of students divided by total number of students appeared will give the mean aggregate out of 500.</t>
  </si>
  <si>
    <t>How to calculate Performance Index (for Stream / School)</t>
  </si>
  <si>
    <t>English 301</t>
  </si>
  <si>
    <t>Grade in Physics</t>
  </si>
  <si>
    <t>Physics 042</t>
  </si>
  <si>
    <t>Chemistry 043</t>
  </si>
  <si>
    <t>Comp. sci. 083</t>
  </si>
  <si>
    <t>Hindi 302</t>
  </si>
  <si>
    <t>Biology 044</t>
  </si>
  <si>
    <t>Total 500</t>
  </si>
  <si>
    <t>Below 33</t>
  </si>
  <si>
    <t>PHYSICS</t>
  </si>
  <si>
    <t>CHEMISTRY</t>
  </si>
  <si>
    <t xml:space="preserve">        =  414 X 100</t>
  </si>
  <si>
    <t>∑ (NXW) = 570</t>
  </si>
  <si>
    <t>sumer singh</t>
  </si>
  <si>
    <t>HISTORY 027</t>
  </si>
  <si>
    <t>Grade in HISTORY</t>
  </si>
  <si>
    <t>GEOG 029</t>
  </si>
  <si>
    <t>Grade in GEOG</t>
  </si>
  <si>
    <t>POL. SCI 28</t>
  </si>
  <si>
    <t>Grade in POL. SCI</t>
  </si>
  <si>
    <t>ECO 030</t>
  </si>
  <si>
    <t>Grade in ECO</t>
  </si>
  <si>
    <t>count=&gt;</t>
  </si>
  <si>
    <t>passed / Fail</t>
  </si>
  <si>
    <t>ENGLISH</t>
  </si>
  <si>
    <t>HINDI</t>
  </si>
  <si>
    <t>BIOLOGY</t>
  </si>
  <si>
    <t>GEOGARPHY</t>
  </si>
  <si>
    <t>HISTORY</t>
  </si>
  <si>
    <t>POL. SCI.</t>
  </si>
  <si>
    <t>ECONOMICS</t>
  </si>
  <si>
    <t>Science Stream</t>
  </si>
  <si>
    <t>Total candidates appeared in class XII</t>
  </si>
  <si>
    <t>ATUL,MALHOTRA,</t>
  </si>
  <si>
    <t>ISHAN,SHARMA,</t>
  </si>
  <si>
    <t>KRITIKA,VERMA,</t>
  </si>
  <si>
    <t>FARHAN,AFLAH,TK,</t>
  </si>
  <si>
    <t>PRABJOT,SINGH,</t>
  </si>
  <si>
    <t>JOSHUA,C,VARUGHESE,</t>
  </si>
  <si>
    <t>SONALI,SHARMA,</t>
  </si>
  <si>
    <t>KANTIK,NATHYAL,</t>
  </si>
  <si>
    <t>HIMANSHU,SHARMA,</t>
  </si>
  <si>
    <t>AARTI,SHARMA,</t>
  </si>
  <si>
    <t>PRIXIT,PARTH,</t>
  </si>
  <si>
    <t>ANKUSH,BANOTRA,</t>
  </si>
  <si>
    <t>SIJAL,CHOUDHARY,</t>
  </si>
  <si>
    <t>VISHALI,</t>
  </si>
  <si>
    <t>MUNISH,KUMAR,</t>
  </si>
  <si>
    <t>DIYA,</t>
  </si>
  <si>
    <t>SOURAV,ANGRAL,</t>
  </si>
  <si>
    <t>PRIYANSHU,SAMBYAL,</t>
  </si>
  <si>
    <t>SAKSHAM,SHARMA,</t>
  </si>
  <si>
    <t>RESHMEET,KOUR,</t>
  </si>
  <si>
    <t>GURJINDER,SINGH,</t>
  </si>
  <si>
    <t>CHAHIT,BERHYA,</t>
  </si>
  <si>
    <t>VANSH,SHARMA,</t>
  </si>
  <si>
    <t>RAMANDEEP,KAUR,</t>
  </si>
  <si>
    <t>MAMTA,THAPA,</t>
  </si>
  <si>
    <t>SOURAB,KUNDRAL,</t>
  </si>
  <si>
    <t>ANUSHKA,ATRI,</t>
  </si>
  <si>
    <t>ABHAY,SAMBYAL,</t>
  </si>
  <si>
    <t>VISHAL,KROTTRA,</t>
  </si>
  <si>
    <t>ARYAN,KUMAR,</t>
  </si>
  <si>
    <t>VANSH,BADYAL,</t>
  </si>
  <si>
    <t>TANNU,KUMARI,</t>
  </si>
  <si>
    <t>RITIKA,SHARMA,</t>
  </si>
  <si>
    <t>ABHISHEK,KOHLI,</t>
  </si>
  <si>
    <t>ABINANDAN,VERMA,</t>
  </si>
  <si>
    <t>AKHIL,SHARMA,</t>
  </si>
  <si>
    <t>DIVYANSHI,JAMWAL,</t>
  </si>
  <si>
    <t>GOURAV,TAGOTRA,</t>
  </si>
  <si>
    <t>JANVI,PANGOTRA,</t>
  </si>
  <si>
    <t>JIYA,LAXMI,</t>
  </si>
  <si>
    <t>KAJAL,</t>
  </si>
  <si>
    <t>KHUSHI,SAMBYAL,</t>
  </si>
  <si>
    <t>KRITIKA,</t>
  </si>
  <si>
    <t>KULDEEP,RAJ,</t>
  </si>
  <si>
    <t>MANAV,ATTRI,</t>
  </si>
  <si>
    <t>MEENAKSHI,DEVI,</t>
  </si>
  <si>
    <t>MUSKAN,TAROCH,</t>
  </si>
  <si>
    <t>NISHU,HANSA,</t>
  </si>
  <si>
    <t>PARSHANT,KUMAR,</t>
  </si>
  <si>
    <t>PAYAL,CHOUDHARY,</t>
  </si>
  <si>
    <t>PRANAV,SINGH,SAMBYAL,</t>
  </si>
  <si>
    <t>PRIYANKA,ATTRI,</t>
  </si>
  <si>
    <t>ROHIT,KUMAR,</t>
  </si>
  <si>
    <t>RUSHALI,RAJPUT,</t>
  </si>
  <si>
    <t>SAHIL,KHAN,</t>
  </si>
  <si>
    <t>SAHIL,VERMA,</t>
  </si>
  <si>
    <t>SANDEEP,KAUR,</t>
  </si>
  <si>
    <t>SAROJ,KUMARI,</t>
  </si>
  <si>
    <t>SHEVAR,VAID,</t>
  </si>
  <si>
    <t>SHIVANI,CHOUDHARY,</t>
  </si>
  <si>
    <t>SHIVANI,VERMA,</t>
  </si>
  <si>
    <t>SIMRAN,</t>
  </si>
  <si>
    <t>SIMRAN,AWASTHY,</t>
  </si>
  <si>
    <t>SIMRAN,CHOUDHARY,</t>
  </si>
  <si>
    <t>SUDANSHI,SHARMA,</t>
  </si>
  <si>
    <t>TANIA,RAJPUT,</t>
  </si>
  <si>
    <t>TANIYA,</t>
  </si>
  <si>
    <t>SAPANA,ATTARI,</t>
  </si>
  <si>
    <t>MEENAKSHI,SHARMA,</t>
  </si>
  <si>
    <t>PRACHI,SHARMA,</t>
  </si>
  <si>
    <t>RYTHAM,KHAJURIA,</t>
  </si>
  <si>
    <t>PRINKA,DEVI,</t>
  </si>
  <si>
    <t>NITTEN,KUMAR,</t>
  </si>
  <si>
    <t>AMIT,KUMAR,</t>
  </si>
  <si>
    <t>KULJEET,SINGH,</t>
  </si>
  <si>
    <t>TRIDEV,KUMAR,</t>
  </si>
  <si>
    <t>071</t>
  </si>
  <si>
    <t>068</t>
  </si>
  <si>
    <t>080</t>
  </si>
  <si>
    <t>086</t>
  </si>
  <si>
    <t>078</t>
  </si>
  <si>
    <t>060</t>
  </si>
  <si>
    <t>088</t>
  </si>
  <si>
    <t>082</t>
  </si>
  <si>
    <t>077</t>
  </si>
  <si>
    <t>095</t>
  </si>
  <si>
    <t>075</t>
  </si>
  <si>
    <t>066</t>
  </si>
  <si>
    <t>072</t>
  </si>
  <si>
    <t>048</t>
  </si>
  <si>
    <t>062</t>
  </si>
  <si>
    <t>065</t>
  </si>
  <si>
    <t>079</t>
  </si>
  <si>
    <t>056</t>
  </si>
  <si>
    <t>046</t>
  </si>
  <si>
    <t>064</t>
  </si>
  <si>
    <t>045</t>
  </si>
  <si>
    <t>089</t>
  </si>
  <si>
    <t>057</t>
  </si>
  <si>
    <t>061</t>
  </si>
  <si>
    <t>055</t>
  </si>
  <si>
    <t>067</t>
  </si>
  <si>
    <t>069</t>
  </si>
  <si>
    <t>041</t>
  </si>
  <si>
    <t>096</t>
  </si>
  <si>
    <t>051</t>
  </si>
  <si>
    <t>074</t>
  </si>
  <si>
    <t>063</t>
  </si>
  <si>
    <t>081</t>
  </si>
  <si>
    <t>058</t>
  </si>
  <si>
    <t>084</t>
  </si>
  <si>
    <t>053</t>
  </si>
  <si>
    <t>085</t>
  </si>
  <si>
    <t>091</t>
  </si>
  <si>
    <t>092</t>
  </si>
  <si>
    <t>PHE 048</t>
  </si>
  <si>
    <t>Grade in PHE</t>
  </si>
  <si>
    <t>BASIC MATH 241</t>
  </si>
  <si>
    <t>Stnd. Maths 041</t>
  </si>
  <si>
    <t>Grade in Stnd Maths</t>
  </si>
  <si>
    <t>Grade in Basic Math</t>
  </si>
  <si>
    <t>KENDRIYA   VIDYALAYA    SAMBA,    JAMMU    REGION</t>
  </si>
  <si>
    <t>KV SAMBA: Result Analysis Class XII – 2021-22</t>
  </si>
  <si>
    <r>
      <t xml:space="preserve">                            </t>
    </r>
    <r>
      <rPr>
        <b/>
        <sz val="16"/>
        <color rgb="FFFF0000"/>
        <rFont val="Calibri"/>
        <family val="2"/>
        <scheme val="minor"/>
      </rPr>
      <t>School wise</t>
    </r>
    <r>
      <rPr>
        <b/>
        <sz val="16"/>
        <color theme="1"/>
        <rFont val="Calibri"/>
        <family val="2"/>
        <scheme val="minor"/>
      </rPr>
      <t xml:space="preserve"> Result Analysis</t>
    </r>
  </si>
  <si>
    <t>TILAKRAJ</t>
  </si>
  <si>
    <t>KENDRIYA VIDYALAYA SAMBA, JAMMU REGION</t>
  </si>
  <si>
    <r>
      <rPr>
        <b/>
        <sz val="14"/>
        <color rgb="FFFF0000"/>
        <rFont val="Calibri"/>
        <family val="2"/>
        <scheme val="minor"/>
      </rPr>
      <t>Subject wise</t>
    </r>
    <r>
      <rPr>
        <b/>
        <sz val="14"/>
        <color theme="1"/>
        <rFont val="Calibri"/>
        <family val="2"/>
        <scheme val="minor"/>
      </rPr>
      <t xml:space="preserve"> Result Analysis for Class XII 2021-22</t>
    </r>
  </si>
  <si>
    <t>MATHS STAND.</t>
  </si>
  <si>
    <t>MATH BASIC</t>
  </si>
  <si>
    <t>PHE</t>
  </si>
  <si>
    <t>TILAK RAJ</t>
  </si>
  <si>
    <t>Teacher wise Result Analysis for Class XII 2021-22</t>
  </si>
  <si>
    <t>MS. SUMAN KUMARI</t>
  </si>
  <si>
    <t>MR.MANOJ KUMAR</t>
  </si>
  <si>
    <t>MS. SUVIDHA YADAV</t>
  </si>
  <si>
    <t>MS. SANYOGTA</t>
  </si>
  <si>
    <t>PRADEEP SWAMI</t>
  </si>
  <si>
    <t>MS. JYOTI KUMARI</t>
  </si>
  <si>
    <t>MATH STAND.</t>
  </si>
  <si>
    <t>MS. KIRAN SAPROO</t>
  </si>
  <si>
    <t>MR. BALWINDER SINGH</t>
  </si>
  <si>
    <t>CONTRACTUAL</t>
  </si>
  <si>
    <t>PGT (CONT.)</t>
  </si>
  <si>
    <t>MS. RADHIKA</t>
  </si>
  <si>
    <t>MR. GR JARYAL</t>
  </si>
  <si>
    <t>PHY. EDU.</t>
  </si>
  <si>
    <t>COMP. SCI.</t>
  </si>
  <si>
    <t>KV BADHRAWAH</t>
  </si>
  <si>
    <t>KENDRIYA VIDYALAYA SAMBA JAMMU REGION</t>
  </si>
  <si>
    <t>TOPPERS LIST CLASS XII 2021-22</t>
  </si>
  <si>
    <t>KV SAMBA  Over All Result Analysis 2021-22</t>
  </si>
  <si>
    <t>Over All School</t>
  </si>
  <si>
    <t>Humanities Stream</t>
  </si>
  <si>
    <t>POL. SCI  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</si>
</sst>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Fill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4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/>
    <xf numFmtId="0" fontId="13" fillId="2" borderId="1" xfId="0" applyFont="1" applyFill="1" applyBorder="1"/>
    <xf numFmtId="0" fontId="13" fillId="5" borderId="1" xfId="0" applyFont="1" applyFill="1" applyBorder="1"/>
    <xf numFmtId="0" fontId="9" fillId="2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/>
    <xf numFmtId="0" fontId="0" fillId="6" borderId="1" xfId="0" applyFill="1" applyBorder="1"/>
    <xf numFmtId="0" fontId="0" fillId="6" borderId="1" xfId="0" applyFill="1" applyBorder="1" applyAlignment="1">
      <alignment vertical="center" wrapText="1"/>
    </xf>
    <xf numFmtId="0" fontId="18" fillId="0" borderId="0" xfId="0" applyFont="1"/>
    <xf numFmtId="0" fontId="18" fillId="0" borderId="5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2" fillId="7" borderId="1" xfId="0" applyFont="1" applyFill="1" applyBorder="1"/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23" fillId="8" borderId="1" xfId="0" applyFont="1" applyFill="1" applyBorder="1"/>
    <xf numFmtId="0" fontId="1" fillId="8" borderId="1" xfId="0" applyFont="1" applyFill="1" applyBorder="1"/>
    <xf numFmtId="2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0" fontId="24" fillId="3" borderId="1" xfId="0" applyFont="1" applyFill="1" applyBorder="1" applyAlignment="1">
      <alignment horizontal="left"/>
    </xf>
    <xf numFmtId="1" fontId="24" fillId="3" borderId="1" xfId="0" applyNumberFormat="1" applyFont="1" applyFill="1" applyBorder="1" applyAlignment="1">
      <alignment horizontal="left"/>
    </xf>
    <xf numFmtId="0" fontId="26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0" fillId="3" borderId="1" xfId="0" applyNumberFormat="1" applyFill="1" applyBorder="1"/>
    <xf numFmtId="0" fontId="24" fillId="3" borderId="1" xfId="0" applyNumberFormat="1" applyFont="1" applyFill="1" applyBorder="1" applyAlignment="1">
      <alignment horizontal="left"/>
    </xf>
    <xf numFmtId="0" fontId="0" fillId="3" borderId="1" xfId="0" applyNumberForma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4" fillId="9" borderId="1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 vertical="top"/>
    </xf>
    <xf numFmtId="0" fontId="10" fillId="9" borderId="3" xfId="0" applyFont="1" applyFill="1" applyBorder="1" applyAlignment="1">
      <alignment horizontal="center" vertical="top"/>
    </xf>
    <xf numFmtId="0" fontId="10" fillId="9" borderId="4" xfId="0" applyFont="1" applyFill="1" applyBorder="1" applyAlignment="1">
      <alignment horizontal="center" vertical="top"/>
    </xf>
    <xf numFmtId="0" fontId="3" fillId="9" borderId="10" xfId="0" applyFont="1" applyFill="1" applyBorder="1" applyAlignment="1">
      <alignment horizontal="left" vertical="center" wrapText="1"/>
    </xf>
    <xf numFmtId="0" fontId="0" fillId="9" borderId="0" xfId="0" applyFill="1"/>
    <xf numFmtId="0" fontId="7" fillId="9" borderId="9" xfId="0" applyFont="1" applyFill="1" applyBorder="1" applyAlignment="1">
      <alignment horizontal="left"/>
    </xf>
    <xf numFmtId="0" fontId="1" fillId="9" borderId="0" xfId="0" applyFont="1" applyFill="1"/>
    <xf numFmtId="1" fontId="25" fillId="9" borderId="11" xfId="0" applyNumberFormat="1" applyFont="1" applyFill="1" applyBorder="1" applyAlignment="1">
      <alignment horizontal="right"/>
    </xf>
    <xf numFmtId="1" fontId="25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vertical="center" wrapText="1"/>
    </xf>
    <xf numFmtId="0" fontId="16" fillId="9" borderId="2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3" fillId="3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center"/>
    </xf>
    <xf numFmtId="0" fontId="9" fillId="3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0" fillId="9" borderId="1" xfId="0" applyFill="1" applyBorder="1" applyAlignment="1">
      <alignment vertical="center" wrapText="1"/>
    </xf>
    <xf numFmtId="0" fontId="15" fillId="3" borderId="1" xfId="0" applyFont="1" applyFill="1" applyBorder="1"/>
    <xf numFmtId="0" fontId="0" fillId="3" borderId="1" xfId="0" applyFill="1" applyBorder="1" applyAlignment="1">
      <alignment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0" fontId="13" fillId="5" borderId="4" xfId="0" applyFont="1" applyFill="1" applyBorder="1"/>
    <xf numFmtId="0" fontId="15" fillId="2" borderId="4" xfId="0" applyFont="1" applyFill="1" applyBorder="1"/>
    <xf numFmtId="0" fontId="13" fillId="3" borderId="0" xfId="0" applyFont="1" applyFill="1" applyBorder="1"/>
    <xf numFmtId="0" fontId="15" fillId="3" borderId="0" xfId="0" applyFont="1" applyFill="1" applyBorder="1"/>
    <xf numFmtId="0" fontId="0" fillId="3" borderId="0" xfId="0" applyFill="1" applyBorder="1"/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1" fillId="9" borderId="1" xfId="0" applyFont="1" applyFill="1" applyBorder="1"/>
    <xf numFmtId="1" fontId="1" fillId="9" borderId="1" xfId="0" applyNumberFormat="1" applyFont="1" applyFill="1" applyBorder="1"/>
    <xf numFmtId="164" fontId="1" fillId="9" borderId="1" xfId="0" applyNumberFormat="1" applyFont="1" applyFill="1" applyBorder="1"/>
    <xf numFmtId="1" fontId="24" fillId="3" borderId="2" xfId="0" applyNumberFormat="1" applyFont="1" applyFill="1" applyBorder="1" applyAlignment="1">
      <alignment horizontal="left"/>
    </xf>
    <xf numFmtId="0" fontId="14" fillId="9" borderId="13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7"/>
  <sheetViews>
    <sheetView workbookViewId="0">
      <pane xSplit="11" ySplit="8" topLeftCell="L9" activePane="bottomRight" state="frozen"/>
      <selection pane="topRight" activeCell="J1" sqref="J1"/>
      <selection pane="bottomLeft" activeCell="A9" sqref="A9"/>
      <selection pane="bottomRight" sqref="A1:AF1"/>
    </sheetView>
  </sheetViews>
  <sheetFormatPr defaultRowHeight="15" x14ac:dyDescent="0.25"/>
  <cols>
    <col min="1" max="1" width="4.85546875" customWidth="1"/>
    <col min="2" max="2" width="9.85546875" customWidth="1"/>
    <col min="3" max="3" width="24.7109375" customWidth="1"/>
    <col min="4" max="4" width="8.28515625" customWidth="1"/>
    <col min="5" max="5" width="7.140625" customWidth="1"/>
    <col min="7" max="7" width="6.42578125" customWidth="1"/>
    <col min="8" max="8" width="7.5703125" customWidth="1"/>
    <col min="9" max="9" width="7.7109375" customWidth="1"/>
    <col min="10" max="10" width="7.140625" customWidth="1"/>
    <col min="11" max="11" width="7.42578125" customWidth="1"/>
    <col min="12" max="12" width="8.5703125" customWidth="1"/>
    <col min="13" max="13" width="10" customWidth="1"/>
    <col min="14" max="14" width="7" customWidth="1"/>
    <col min="15" max="15" width="7.42578125" customWidth="1"/>
    <col min="16" max="16" width="6.42578125" customWidth="1"/>
    <col min="17" max="17" width="6.7109375" customWidth="1"/>
    <col min="18" max="30" width="6.85546875" customWidth="1"/>
    <col min="31" max="31" width="10" customWidth="1"/>
  </cols>
  <sheetData>
    <row r="1" spans="1:32" ht="21" x14ac:dyDescent="0.35">
      <c r="A1" s="49" t="s">
        <v>253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32" ht="21" x14ac:dyDescent="0.25">
      <c r="A2" s="50" t="s">
        <v>282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2"/>
    </row>
    <row r="3" spans="1:32" ht="60" x14ac:dyDescent="0.25">
      <c r="A3" s="53" t="s">
        <v>0</v>
      </c>
      <c r="B3" s="53" t="s">
        <v>1</v>
      </c>
      <c r="C3" s="53" t="s">
        <v>2</v>
      </c>
      <c r="D3" s="53" t="s">
        <v>12</v>
      </c>
      <c r="E3" s="53" t="s">
        <v>99</v>
      </c>
      <c r="F3" s="53" t="s">
        <v>25</v>
      </c>
      <c r="G3" s="53" t="s">
        <v>104</v>
      </c>
      <c r="H3" s="53" t="s">
        <v>28</v>
      </c>
      <c r="I3" s="53" t="s">
        <v>250</v>
      </c>
      <c r="J3" s="53" t="s">
        <v>251</v>
      </c>
      <c r="K3" s="53" t="s">
        <v>101</v>
      </c>
      <c r="L3" s="53" t="s">
        <v>100</v>
      </c>
      <c r="M3" s="53" t="s">
        <v>102</v>
      </c>
      <c r="N3" s="53" t="s">
        <v>26</v>
      </c>
      <c r="O3" s="53" t="s">
        <v>103</v>
      </c>
      <c r="P3" s="53" t="s">
        <v>27</v>
      </c>
      <c r="Q3" s="53" t="s">
        <v>105</v>
      </c>
      <c r="R3" s="53" t="s">
        <v>29</v>
      </c>
      <c r="S3" s="53" t="s">
        <v>249</v>
      </c>
      <c r="T3" s="53" t="s">
        <v>252</v>
      </c>
      <c r="U3" s="53" t="s">
        <v>113</v>
      </c>
      <c r="V3" s="53" t="s">
        <v>114</v>
      </c>
      <c r="W3" s="53" t="s">
        <v>115</v>
      </c>
      <c r="X3" s="53" t="s">
        <v>116</v>
      </c>
      <c r="Y3" s="53" t="s">
        <v>117</v>
      </c>
      <c r="Z3" s="53" t="s">
        <v>118</v>
      </c>
      <c r="AA3" s="53" t="s">
        <v>119</v>
      </c>
      <c r="AB3" s="53" t="s">
        <v>120</v>
      </c>
      <c r="AC3" s="53" t="s">
        <v>247</v>
      </c>
      <c r="AD3" s="53" t="s">
        <v>248</v>
      </c>
      <c r="AE3" s="53" t="s">
        <v>106</v>
      </c>
      <c r="AF3" s="53" t="s">
        <v>5</v>
      </c>
    </row>
    <row r="4" spans="1:32" s="2" customFormat="1" ht="15.75" x14ac:dyDescent="0.25">
      <c r="A4" s="37">
        <v>1</v>
      </c>
      <c r="B4" s="1">
        <v>13625381</v>
      </c>
      <c r="C4" s="1" t="s">
        <v>132</v>
      </c>
      <c r="D4" s="1" t="s">
        <v>14</v>
      </c>
      <c r="E4" s="2">
        <v>94</v>
      </c>
      <c r="F4" s="2" t="s">
        <v>30</v>
      </c>
      <c r="I4" s="35"/>
      <c r="J4" s="35"/>
      <c r="K4" s="2">
        <v>92</v>
      </c>
      <c r="L4" s="2" t="s">
        <v>30</v>
      </c>
      <c r="M4" s="2">
        <v>99</v>
      </c>
      <c r="N4" s="2" t="s">
        <v>30</v>
      </c>
      <c r="Q4" s="2">
        <v>88</v>
      </c>
      <c r="R4" s="2" t="s">
        <v>31</v>
      </c>
      <c r="S4" s="45">
        <v>89</v>
      </c>
      <c r="T4" s="38" t="s">
        <v>31</v>
      </c>
      <c r="U4" s="38"/>
      <c r="V4" s="38"/>
      <c r="W4" s="39"/>
      <c r="X4" s="39"/>
      <c r="Y4" s="38"/>
      <c r="Z4" s="38"/>
      <c r="AA4" s="38"/>
      <c r="AB4" s="38"/>
      <c r="AC4" s="38">
        <v>99</v>
      </c>
      <c r="AD4" s="38" t="s">
        <v>30</v>
      </c>
      <c r="AE4" s="36">
        <f>SUM(E4+G4+I4+K4+M4+O4+Q4+S4+U4+W4+Y4+AA4)</f>
        <v>462</v>
      </c>
      <c r="AF4" s="35">
        <f>AE4/5</f>
        <v>92.4</v>
      </c>
    </row>
    <row r="5" spans="1:32" s="2" customFormat="1" ht="15.75" x14ac:dyDescent="0.25">
      <c r="A5" s="37">
        <v>2</v>
      </c>
      <c r="B5" s="1">
        <v>13625382</v>
      </c>
      <c r="C5" s="1" t="s">
        <v>133</v>
      </c>
      <c r="D5" s="1" t="s">
        <v>14</v>
      </c>
      <c r="E5" s="2">
        <v>86</v>
      </c>
      <c r="F5" s="2" t="s">
        <v>32</v>
      </c>
      <c r="I5" s="43">
        <v>77</v>
      </c>
      <c r="J5" s="2" t="s">
        <v>32</v>
      </c>
      <c r="K5" s="2">
        <v>91</v>
      </c>
      <c r="L5" s="2" t="s">
        <v>30</v>
      </c>
      <c r="M5" s="2">
        <v>86</v>
      </c>
      <c r="N5" s="2" t="s">
        <v>31</v>
      </c>
      <c r="O5" s="2">
        <v>86</v>
      </c>
      <c r="P5" s="2" t="s">
        <v>32</v>
      </c>
      <c r="S5" s="38"/>
      <c r="T5" s="38"/>
      <c r="U5" s="38"/>
      <c r="V5" s="38"/>
      <c r="W5" s="39"/>
      <c r="X5" s="39"/>
      <c r="Y5" s="38"/>
      <c r="Z5" s="38"/>
      <c r="AA5" s="40"/>
      <c r="AB5" s="40"/>
      <c r="AC5" s="38">
        <v>89</v>
      </c>
      <c r="AD5" s="38" t="s">
        <v>32</v>
      </c>
      <c r="AE5" s="36">
        <f t="shared" ref="AE5:AE68" si="0">SUM(E5+G5+I5+K5+M5+O5+Q5+S5+U5+W5+Y5+AA5)</f>
        <v>426</v>
      </c>
      <c r="AF5" s="35">
        <f t="shared" ref="AF5:AF68" si="1">AE5/5</f>
        <v>85.2</v>
      </c>
    </row>
    <row r="6" spans="1:32" s="2" customFormat="1" ht="15.75" x14ac:dyDescent="0.25">
      <c r="A6" s="37">
        <v>3</v>
      </c>
      <c r="B6" s="1">
        <v>13625383</v>
      </c>
      <c r="C6" s="1" t="s">
        <v>134</v>
      </c>
      <c r="D6" s="1" t="s">
        <v>13</v>
      </c>
      <c r="E6" s="2">
        <v>85</v>
      </c>
      <c r="F6" s="2" t="s">
        <v>32</v>
      </c>
      <c r="K6" s="2">
        <v>73</v>
      </c>
      <c r="L6" s="2" t="s">
        <v>33</v>
      </c>
      <c r="M6" s="2">
        <v>69</v>
      </c>
      <c r="N6" s="2" t="s">
        <v>34</v>
      </c>
      <c r="Q6" s="2">
        <v>68</v>
      </c>
      <c r="R6" s="2" t="s">
        <v>35</v>
      </c>
      <c r="S6" s="45">
        <v>57</v>
      </c>
      <c r="T6" s="38" t="s">
        <v>36</v>
      </c>
      <c r="U6" s="40"/>
      <c r="V6" s="40"/>
      <c r="W6" s="41"/>
      <c r="X6" s="41"/>
      <c r="Y6" s="38"/>
      <c r="Z6" s="38"/>
      <c r="AA6" s="40"/>
      <c r="AB6" s="40"/>
      <c r="AC6" s="40">
        <v>83</v>
      </c>
      <c r="AD6" s="40" t="s">
        <v>33</v>
      </c>
      <c r="AE6" s="36">
        <f t="shared" si="0"/>
        <v>352</v>
      </c>
      <c r="AF6" s="35">
        <f t="shared" si="1"/>
        <v>70.400000000000006</v>
      </c>
    </row>
    <row r="7" spans="1:32" s="2" customFormat="1" ht="15.75" x14ac:dyDescent="0.25">
      <c r="A7" s="37">
        <v>4</v>
      </c>
      <c r="B7" s="1">
        <v>13625384</v>
      </c>
      <c r="C7" s="1" t="s">
        <v>135</v>
      </c>
      <c r="D7" s="1" t="s">
        <v>14</v>
      </c>
      <c r="E7" s="2">
        <v>93</v>
      </c>
      <c r="F7" s="2" t="s">
        <v>30</v>
      </c>
      <c r="I7" s="43">
        <v>95</v>
      </c>
      <c r="J7" s="2" t="s">
        <v>30</v>
      </c>
      <c r="K7" s="2">
        <v>80</v>
      </c>
      <c r="L7" s="2" t="s">
        <v>32</v>
      </c>
      <c r="M7" s="2">
        <v>87</v>
      </c>
      <c r="N7" s="2" t="s">
        <v>31</v>
      </c>
      <c r="O7" s="2">
        <v>84</v>
      </c>
      <c r="P7" s="2" t="s">
        <v>32</v>
      </c>
      <c r="S7" s="38"/>
      <c r="T7" s="38"/>
      <c r="U7" s="40"/>
      <c r="V7" s="40"/>
      <c r="W7" s="41"/>
      <c r="X7" s="41"/>
      <c r="Y7" s="40"/>
      <c r="Z7" s="40"/>
      <c r="AA7" s="40"/>
      <c r="AB7" s="40"/>
      <c r="AC7" s="40">
        <v>88</v>
      </c>
      <c r="AD7" s="40" t="s">
        <v>32</v>
      </c>
      <c r="AE7" s="36">
        <f t="shared" si="0"/>
        <v>439</v>
      </c>
      <c r="AF7" s="35">
        <f t="shared" si="1"/>
        <v>87.8</v>
      </c>
    </row>
    <row r="8" spans="1:32" s="2" customFormat="1" ht="15.75" x14ac:dyDescent="0.25">
      <c r="A8" s="37">
        <v>5</v>
      </c>
      <c r="B8" s="1">
        <v>13625385</v>
      </c>
      <c r="C8" s="1" t="s">
        <v>136</v>
      </c>
      <c r="D8" s="1" t="s">
        <v>14</v>
      </c>
      <c r="E8" s="2">
        <v>84</v>
      </c>
      <c r="F8" s="2" t="s">
        <v>32</v>
      </c>
      <c r="I8" s="43">
        <v>86</v>
      </c>
      <c r="J8" s="2" t="s">
        <v>31</v>
      </c>
      <c r="K8" s="2">
        <v>78</v>
      </c>
      <c r="L8" s="2" t="s">
        <v>32</v>
      </c>
      <c r="M8" s="2">
        <v>81</v>
      </c>
      <c r="N8" s="2" t="s">
        <v>32</v>
      </c>
      <c r="O8" s="2">
        <v>80</v>
      </c>
      <c r="P8" s="2" t="s">
        <v>33</v>
      </c>
      <c r="S8" s="40"/>
      <c r="T8" s="40"/>
      <c r="U8" s="40"/>
      <c r="V8" s="40"/>
      <c r="W8" s="41"/>
      <c r="X8" s="41"/>
      <c r="Y8" s="38"/>
      <c r="Z8" s="38"/>
      <c r="AA8" s="38"/>
      <c r="AB8" s="38"/>
      <c r="AC8" s="38">
        <v>72</v>
      </c>
      <c r="AD8" s="38" t="s">
        <v>35</v>
      </c>
      <c r="AE8" s="36">
        <f t="shared" si="0"/>
        <v>409</v>
      </c>
      <c r="AF8" s="35">
        <f t="shared" si="1"/>
        <v>81.8</v>
      </c>
    </row>
    <row r="9" spans="1:32" s="2" customFormat="1" ht="15.75" x14ac:dyDescent="0.25">
      <c r="A9" s="37">
        <v>6</v>
      </c>
      <c r="B9" s="1">
        <v>13625386</v>
      </c>
      <c r="C9" s="1" t="s">
        <v>137</v>
      </c>
      <c r="D9" s="1" t="s">
        <v>14</v>
      </c>
      <c r="E9" s="2">
        <v>87</v>
      </c>
      <c r="F9" s="2" t="s">
        <v>31</v>
      </c>
      <c r="I9" s="35"/>
      <c r="J9" s="35"/>
      <c r="K9" s="2">
        <v>67</v>
      </c>
      <c r="L9" s="2" t="s">
        <v>34</v>
      </c>
      <c r="M9" s="2">
        <v>67</v>
      </c>
      <c r="N9" s="2" t="s">
        <v>34</v>
      </c>
      <c r="Q9" s="2">
        <v>63</v>
      </c>
      <c r="R9" s="2" t="s">
        <v>35</v>
      </c>
      <c r="S9" s="45">
        <v>61</v>
      </c>
      <c r="T9" s="38" t="s">
        <v>35</v>
      </c>
      <c r="U9" s="38"/>
      <c r="V9" s="38"/>
      <c r="W9" s="39"/>
      <c r="X9" s="39"/>
      <c r="Y9" s="38"/>
      <c r="Z9" s="38"/>
      <c r="AA9" s="38"/>
      <c r="AB9" s="38"/>
      <c r="AC9" s="40">
        <v>91</v>
      </c>
      <c r="AD9" s="40" t="s">
        <v>31</v>
      </c>
      <c r="AE9" s="36">
        <f t="shared" si="0"/>
        <v>345</v>
      </c>
      <c r="AF9" s="35">
        <f t="shared" si="1"/>
        <v>69</v>
      </c>
    </row>
    <row r="10" spans="1:32" s="2" customFormat="1" ht="15.75" x14ac:dyDescent="0.25">
      <c r="A10" s="37">
        <v>7</v>
      </c>
      <c r="B10" s="1">
        <v>13625387</v>
      </c>
      <c r="C10" s="1" t="s">
        <v>138</v>
      </c>
      <c r="D10" s="1" t="s">
        <v>13</v>
      </c>
      <c r="E10" s="2">
        <v>88</v>
      </c>
      <c r="F10" s="2" t="s">
        <v>31</v>
      </c>
      <c r="I10" s="35"/>
      <c r="J10" s="35"/>
      <c r="K10" s="2">
        <v>68</v>
      </c>
      <c r="L10" s="2" t="s">
        <v>34</v>
      </c>
      <c r="M10" s="2">
        <v>70</v>
      </c>
      <c r="N10" s="2" t="s">
        <v>34</v>
      </c>
      <c r="Q10" s="2">
        <v>73</v>
      </c>
      <c r="R10" s="2" t="s">
        <v>34</v>
      </c>
      <c r="S10" s="45">
        <v>66</v>
      </c>
      <c r="T10" s="38" t="s">
        <v>34</v>
      </c>
      <c r="U10" s="38"/>
      <c r="V10" s="38"/>
      <c r="W10" s="39"/>
      <c r="X10" s="39"/>
      <c r="Y10" s="38"/>
      <c r="Z10" s="38"/>
      <c r="AA10" s="38"/>
      <c r="AB10" s="38"/>
      <c r="AC10" s="38">
        <v>90</v>
      </c>
      <c r="AD10" s="38" t="s">
        <v>31</v>
      </c>
      <c r="AE10" s="36">
        <f t="shared" si="0"/>
        <v>365</v>
      </c>
      <c r="AF10" s="35">
        <f t="shared" si="1"/>
        <v>73</v>
      </c>
    </row>
    <row r="11" spans="1:32" s="2" customFormat="1" ht="15.75" x14ac:dyDescent="0.25">
      <c r="A11" s="37">
        <v>8</v>
      </c>
      <c r="B11" s="1">
        <v>13625388</v>
      </c>
      <c r="C11" s="1" t="s">
        <v>139</v>
      </c>
      <c r="D11" s="1" t="s">
        <v>14</v>
      </c>
      <c r="E11" s="2">
        <v>87</v>
      </c>
      <c r="F11" s="2" t="s">
        <v>31</v>
      </c>
      <c r="I11" s="35"/>
      <c r="J11" s="35"/>
      <c r="K11" s="2">
        <v>83</v>
      </c>
      <c r="L11" s="2" t="s">
        <v>31</v>
      </c>
      <c r="M11" s="2">
        <v>71</v>
      </c>
      <c r="N11" s="2" t="s">
        <v>33</v>
      </c>
      <c r="Q11" s="2">
        <v>76</v>
      </c>
      <c r="R11" s="2" t="s">
        <v>33</v>
      </c>
      <c r="S11" s="45">
        <v>66</v>
      </c>
      <c r="T11" s="38" t="s">
        <v>34</v>
      </c>
      <c r="U11" s="38"/>
      <c r="V11" s="38"/>
      <c r="W11" s="39"/>
      <c r="X11" s="39"/>
      <c r="Y11" s="38"/>
      <c r="Z11" s="38"/>
      <c r="AA11" s="38"/>
      <c r="AB11" s="38"/>
      <c r="AC11" s="38">
        <v>83</v>
      </c>
      <c r="AD11" s="38" t="s">
        <v>33</v>
      </c>
      <c r="AE11" s="36">
        <f t="shared" si="0"/>
        <v>383</v>
      </c>
      <c r="AF11" s="35">
        <f t="shared" si="1"/>
        <v>76.599999999999994</v>
      </c>
    </row>
    <row r="12" spans="1:32" s="2" customFormat="1" ht="15.75" x14ac:dyDescent="0.25">
      <c r="A12" s="37">
        <v>9</v>
      </c>
      <c r="B12" s="1">
        <v>13625389</v>
      </c>
      <c r="C12" s="1" t="s">
        <v>140</v>
      </c>
      <c r="D12" s="1" t="s">
        <v>14</v>
      </c>
      <c r="E12" s="2">
        <v>87</v>
      </c>
      <c r="F12" s="2" t="s">
        <v>31</v>
      </c>
      <c r="I12" s="44">
        <v>75</v>
      </c>
      <c r="J12" s="35" t="s">
        <v>32</v>
      </c>
      <c r="K12" s="2">
        <v>71</v>
      </c>
      <c r="L12" s="2" t="s">
        <v>33</v>
      </c>
      <c r="M12" s="2">
        <v>71</v>
      </c>
      <c r="N12" s="2" t="s">
        <v>33</v>
      </c>
      <c r="O12" s="2">
        <v>77</v>
      </c>
      <c r="P12" s="2" t="s">
        <v>34</v>
      </c>
      <c r="S12" s="38"/>
      <c r="T12" s="38"/>
      <c r="U12" s="38"/>
      <c r="V12" s="38"/>
      <c r="W12" s="39"/>
      <c r="X12" s="39"/>
      <c r="Y12" s="38"/>
      <c r="Z12" s="38"/>
      <c r="AA12" s="38"/>
      <c r="AB12" s="38"/>
      <c r="AC12" s="38">
        <v>61</v>
      </c>
      <c r="AD12" s="38" t="s">
        <v>36</v>
      </c>
      <c r="AE12" s="36">
        <f t="shared" si="0"/>
        <v>381</v>
      </c>
      <c r="AF12" s="35">
        <f t="shared" si="1"/>
        <v>76.2</v>
      </c>
    </row>
    <row r="13" spans="1:32" s="2" customFormat="1" ht="15.75" x14ac:dyDescent="0.25">
      <c r="A13" s="37">
        <v>10</v>
      </c>
      <c r="B13" s="1">
        <v>13625390</v>
      </c>
      <c r="C13" s="1" t="s">
        <v>141</v>
      </c>
      <c r="D13" s="1" t="s">
        <v>13</v>
      </c>
      <c r="E13" s="2">
        <v>88</v>
      </c>
      <c r="F13" s="2" t="s">
        <v>31</v>
      </c>
      <c r="I13" s="43">
        <v>66</v>
      </c>
      <c r="J13" s="2" t="s">
        <v>33</v>
      </c>
      <c r="K13" s="2">
        <v>73</v>
      </c>
      <c r="L13" s="2" t="s">
        <v>33</v>
      </c>
      <c r="M13" s="2">
        <v>62</v>
      </c>
      <c r="N13" s="2" t="s">
        <v>35</v>
      </c>
      <c r="O13" s="2">
        <v>67</v>
      </c>
      <c r="P13" s="2" t="s">
        <v>36</v>
      </c>
      <c r="S13" s="38"/>
      <c r="T13" s="38"/>
      <c r="U13" s="38"/>
      <c r="V13" s="38"/>
      <c r="W13" s="39"/>
      <c r="X13" s="39"/>
      <c r="Y13" s="38"/>
      <c r="Z13" s="38"/>
      <c r="AA13" s="38"/>
      <c r="AB13" s="38"/>
      <c r="AC13" s="35">
        <v>84</v>
      </c>
      <c r="AD13" s="35" t="s">
        <v>33</v>
      </c>
      <c r="AE13" s="36">
        <f t="shared" si="0"/>
        <v>356</v>
      </c>
      <c r="AF13" s="35">
        <f t="shared" si="1"/>
        <v>71.2</v>
      </c>
    </row>
    <row r="14" spans="1:32" s="2" customFormat="1" ht="15.75" x14ac:dyDescent="0.25">
      <c r="A14" s="37">
        <v>11</v>
      </c>
      <c r="B14" s="1">
        <v>13625391</v>
      </c>
      <c r="C14" s="1" t="s">
        <v>142</v>
      </c>
      <c r="D14" s="1" t="s">
        <v>14</v>
      </c>
      <c r="E14" s="2">
        <v>70</v>
      </c>
      <c r="F14" s="2" t="s">
        <v>35</v>
      </c>
      <c r="G14" s="43">
        <v>71</v>
      </c>
      <c r="H14" s="2" t="s">
        <v>35</v>
      </c>
      <c r="K14" s="2">
        <v>72</v>
      </c>
      <c r="L14" s="2" t="s">
        <v>33</v>
      </c>
      <c r="M14" s="2">
        <v>65</v>
      </c>
      <c r="N14" s="2" t="s">
        <v>34</v>
      </c>
      <c r="Q14" s="2">
        <v>66</v>
      </c>
      <c r="R14" s="2" t="s">
        <v>35</v>
      </c>
      <c r="S14" s="38"/>
      <c r="T14" s="38"/>
      <c r="U14" s="38"/>
      <c r="V14" s="38"/>
      <c r="W14" s="39"/>
      <c r="X14" s="39"/>
      <c r="Y14" s="38"/>
      <c r="Z14" s="38"/>
      <c r="AA14" s="38"/>
      <c r="AB14" s="38"/>
      <c r="AC14" s="35">
        <v>64</v>
      </c>
      <c r="AD14" s="35" t="s">
        <v>36</v>
      </c>
      <c r="AE14" s="36">
        <f t="shared" si="0"/>
        <v>344</v>
      </c>
      <c r="AF14" s="35">
        <f t="shared" si="1"/>
        <v>68.8</v>
      </c>
    </row>
    <row r="15" spans="1:32" s="2" customFormat="1" ht="15.75" x14ac:dyDescent="0.25">
      <c r="A15" s="37">
        <v>12</v>
      </c>
      <c r="B15" s="1">
        <v>13625392</v>
      </c>
      <c r="C15" s="1" t="s">
        <v>143</v>
      </c>
      <c r="D15" s="1" t="s">
        <v>14</v>
      </c>
      <c r="E15" s="2">
        <v>85</v>
      </c>
      <c r="F15" s="2" t="s">
        <v>32</v>
      </c>
      <c r="I15" s="44">
        <v>60</v>
      </c>
      <c r="J15" s="35" t="s">
        <v>34</v>
      </c>
      <c r="K15" s="2">
        <v>72</v>
      </c>
      <c r="L15" s="2" t="s">
        <v>33</v>
      </c>
      <c r="M15" s="2">
        <v>76</v>
      </c>
      <c r="N15" s="2" t="s">
        <v>33</v>
      </c>
      <c r="O15" s="2">
        <v>85</v>
      </c>
      <c r="P15" s="2" t="s">
        <v>32</v>
      </c>
      <c r="S15" s="38"/>
      <c r="T15" s="38"/>
      <c r="U15" s="38"/>
      <c r="V15" s="38"/>
      <c r="W15" s="39"/>
      <c r="X15" s="39"/>
      <c r="Y15" s="38"/>
      <c r="Z15" s="38"/>
      <c r="AA15" s="38"/>
      <c r="AB15" s="38"/>
      <c r="AC15" s="35">
        <v>88</v>
      </c>
      <c r="AD15" s="35" t="s">
        <v>32</v>
      </c>
      <c r="AE15" s="36">
        <f t="shared" si="0"/>
        <v>378</v>
      </c>
      <c r="AF15" s="35">
        <f t="shared" si="1"/>
        <v>75.599999999999994</v>
      </c>
    </row>
    <row r="16" spans="1:32" s="2" customFormat="1" ht="15.75" x14ac:dyDescent="0.25">
      <c r="A16" s="37">
        <v>13</v>
      </c>
      <c r="B16" s="1">
        <v>13625393</v>
      </c>
      <c r="C16" s="1" t="s">
        <v>144</v>
      </c>
      <c r="D16" s="1" t="s">
        <v>13</v>
      </c>
      <c r="E16" s="2">
        <v>90</v>
      </c>
      <c r="F16" s="2" t="s">
        <v>31</v>
      </c>
      <c r="I16" s="44">
        <v>77</v>
      </c>
      <c r="J16" s="35" t="s">
        <v>32</v>
      </c>
      <c r="K16" s="2">
        <v>65</v>
      </c>
      <c r="L16" s="2" t="s">
        <v>34</v>
      </c>
      <c r="M16" s="2">
        <v>83</v>
      </c>
      <c r="N16" s="2" t="s">
        <v>32</v>
      </c>
      <c r="O16" s="2">
        <v>90</v>
      </c>
      <c r="P16" s="2" t="s">
        <v>31</v>
      </c>
      <c r="S16" s="38"/>
      <c r="T16" s="38"/>
      <c r="U16" s="38"/>
      <c r="V16" s="38"/>
      <c r="W16" s="39"/>
      <c r="X16" s="39"/>
      <c r="Y16" s="38"/>
      <c r="Z16" s="38"/>
      <c r="AA16" s="38"/>
      <c r="AB16" s="38"/>
      <c r="AC16" s="35">
        <v>81</v>
      </c>
      <c r="AD16" s="35" t="s">
        <v>33</v>
      </c>
      <c r="AE16" s="36">
        <f t="shared" si="0"/>
        <v>405</v>
      </c>
      <c r="AF16" s="35">
        <f t="shared" si="1"/>
        <v>81</v>
      </c>
    </row>
    <row r="17" spans="1:32" s="2" customFormat="1" ht="15.75" x14ac:dyDescent="0.25">
      <c r="A17" s="37">
        <v>14</v>
      </c>
      <c r="B17" s="1">
        <v>13625394</v>
      </c>
      <c r="C17" s="1" t="s">
        <v>145</v>
      </c>
      <c r="D17" s="1" t="s">
        <v>13</v>
      </c>
      <c r="E17" s="2">
        <v>70</v>
      </c>
      <c r="F17" s="2" t="s">
        <v>35</v>
      </c>
      <c r="I17" s="35"/>
      <c r="J17" s="35"/>
      <c r="K17" s="2">
        <v>69</v>
      </c>
      <c r="L17" s="2" t="s">
        <v>33</v>
      </c>
      <c r="M17" s="2">
        <v>53</v>
      </c>
      <c r="N17" s="2" t="s">
        <v>37</v>
      </c>
      <c r="Q17" s="2">
        <v>56</v>
      </c>
      <c r="R17" s="2" t="s">
        <v>36</v>
      </c>
      <c r="S17" s="45">
        <v>55</v>
      </c>
      <c r="T17" s="38" t="s">
        <v>36</v>
      </c>
      <c r="U17" s="38"/>
      <c r="V17" s="38"/>
      <c r="W17" s="39"/>
      <c r="X17" s="39"/>
      <c r="Y17" s="38"/>
      <c r="Z17" s="38"/>
      <c r="AA17" s="38"/>
      <c r="AB17" s="38"/>
      <c r="AC17" s="35">
        <v>63</v>
      </c>
      <c r="AD17" s="35" t="s">
        <v>36</v>
      </c>
      <c r="AE17" s="36">
        <f t="shared" si="0"/>
        <v>303</v>
      </c>
      <c r="AF17" s="35">
        <f t="shared" si="1"/>
        <v>60.6</v>
      </c>
    </row>
    <row r="18" spans="1:32" s="2" customFormat="1" ht="15.75" x14ac:dyDescent="0.25">
      <c r="A18" s="37">
        <v>15</v>
      </c>
      <c r="B18" s="1">
        <v>13625395</v>
      </c>
      <c r="C18" s="1" t="s">
        <v>146</v>
      </c>
      <c r="D18" s="1" t="s">
        <v>14</v>
      </c>
      <c r="E18" s="2">
        <v>82</v>
      </c>
      <c r="F18" s="2" t="s">
        <v>33</v>
      </c>
      <c r="I18" s="43">
        <v>72</v>
      </c>
      <c r="J18" s="2" t="s">
        <v>32</v>
      </c>
      <c r="K18" s="2">
        <v>63</v>
      </c>
      <c r="L18" s="2" t="s">
        <v>35</v>
      </c>
      <c r="M18" s="2">
        <v>58</v>
      </c>
      <c r="N18" s="2" t="s">
        <v>36</v>
      </c>
      <c r="O18" s="2">
        <v>78</v>
      </c>
      <c r="P18" s="2" t="s">
        <v>34</v>
      </c>
      <c r="S18" s="38"/>
      <c r="T18" s="38"/>
      <c r="U18" s="38"/>
      <c r="V18" s="38"/>
      <c r="W18" s="39"/>
      <c r="X18" s="39"/>
      <c r="Y18" s="38"/>
      <c r="Z18" s="38"/>
      <c r="AA18" s="38"/>
      <c r="AB18" s="38"/>
      <c r="AC18" s="35">
        <v>64</v>
      </c>
      <c r="AD18" s="35" t="s">
        <v>36</v>
      </c>
      <c r="AE18" s="36">
        <f t="shared" si="0"/>
        <v>353</v>
      </c>
      <c r="AF18" s="35">
        <f t="shared" si="1"/>
        <v>70.599999999999994</v>
      </c>
    </row>
    <row r="19" spans="1:32" s="2" customFormat="1" ht="15.75" x14ac:dyDescent="0.25">
      <c r="A19" s="37">
        <v>16</v>
      </c>
      <c r="B19" s="1">
        <v>13625396</v>
      </c>
      <c r="C19" s="1" t="s">
        <v>147</v>
      </c>
      <c r="D19" s="1" t="s">
        <v>13</v>
      </c>
      <c r="E19" s="2">
        <v>81</v>
      </c>
      <c r="F19" s="2" t="s">
        <v>33</v>
      </c>
      <c r="I19" s="43">
        <v>48</v>
      </c>
      <c r="J19" s="2" t="s">
        <v>36</v>
      </c>
      <c r="K19" s="2">
        <v>51</v>
      </c>
      <c r="L19" s="2" t="s">
        <v>37</v>
      </c>
      <c r="M19" s="2">
        <v>59</v>
      </c>
      <c r="N19" s="2" t="s">
        <v>36</v>
      </c>
      <c r="O19" s="2">
        <v>74</v>
      </c>
      <c r="P19" s="2" t="s">
        <v>35</v>
      </c>
      <c r="S19" s="38"/>
      <c r="T19" s="38"/>
      <c r="U19" s="38"/>
      <c r="V19" s="38"/>
      <c r="W19" s="39"/>
      <c r="X19" s="39"/>
      <c r="Y19" s="38"/>
      <c r="Z19" s="38"/>
      <c r="AA19" s="38"/>
      <c r="AB19" s="38"/>
      <c r="AC19" s="35">
        <v>66</v>
      </c>
      <c r="AD19" s="35" t="s">
        <v>36</v>
      </c>
      <c r="AE19" s="36">
        <f t="shared" si="0"/>
        <v>313</v>
      </c>
      <c r="AF19" s="35">
        <f t="shared" si="1"/>
        <v>62.6</v>
      </c>
    </row>
    <row r="20" spans="1:32" s="2" customFormat="1" ht="15.75" x14ac:dyDescent="0.25">
      <c r="A20" s="37">
        <v>17</v>
      </c>
      <c r="B20" s="1">
        <v>13625397</v>
      </c>
      <c r="C20" s="1" t="s">
        <v>148</v>
      </c>
      <c r="D20" s="1" t="s">
        <v>14</v>
      </c>
      <c r="E20" s="2">
        <v>82</v>
      </c>
      <c r="F20" s="2" t="s">
        <v>33</v>
      </c>
      <c r="I20" s="44">
        <v>62</v>
      </c>
      <c r="J20" s="35" t="s">
        <v>34</v>
      </c>
      <c r="K20" s="2">
        <v>64</v>
      </c>
      <c r="L20" s="2" t="s">
        <v>35</v>
      </c>
      <c r="M20" s="2">
        <v>60</v>
      </c>
      <c r="N20" s="2" t="s">
        <v>35</v>
      </c>
      <c r="O20" s="2">
        <v>78</v>
      </c>
      <c r="P20" s="2" t="s">
        <v>34</v>
      </c>
      <c r="S20" s="38"/>
      <c r="T20" s="38"/>
      <c r="U20" s="38"/>
      <c r="V20" s="38"/>
      <c r="W20" s="39"/>
      <c r="X20" s="39"/>
      <c r="Y20" s="38"/>
      <c r="Z20" s="38"/>
      <c r="AA20" s="38"/>
      <c r="AB20" s="38"/>
      <c r="AC20" s="35">
        <v>83</v>
      </c>
      <c r="AD20" s="35" t="s">
        <v>33</v>
      </c>
      <c r="AE20" s="36">
        <f t="shared" si="0"/>
        <v>346</v>
      </c>
      <c r="AF20" s="35">
        <f t="shared" si="1"/>
        <v>69.2</v>
      </c>
    </row>
    <row r="21" spans="1:32" s="2" customFormat="1" ht="15.75" x14ac:dyDescent="0.25">
      <c r="A21" s="37">
        <v>18</v>
      </c>
      <c r="B21" s="1">
        <v>13625398</v>
      </c>
      <c r="C21" s="1" t="s">
        <v>149</v>
      </c>
      <c r="D21" s="1" t="s">
        <v>14</v>
      </c>
      <c r="E21" s="2">
        <v>87</v>
      </c>
      <c r="F21" s="2" t="s">
        <v>31</v>
      </c>
      <c r="I21" s="44">
        <v>65</v>
      </c>
      <c r="J21" s="35" t="s">
        <v>33</v>
      </c>
      <c r="K21" s="2">
        <v>63</v>
      </c>
      <c r="L21" s="2" t="s">
        <v>35</v>
      </c>
      <c r="M21" s="2">
        <v>52</v>
      </c>
      <c r="N21" s="2" t="s">
        <v>37</v>
      </c>
      <c r="O21" s="2">
        <v>69</v>
      </c>
      <c r="P21" s="2" t="s">
        <v>35</v>
      </c>
      <c r="S21" s="38"/>
      <c r="T21" s="38"/>
      <c r="U21" s="38"/>
      <c r="V21" s="38"/>
      <c r="W21" s="39"/>
      <c r="X21" s="39"/>
      <c r="Y21" s="38"/>
      <c r="Z21" s="38"/>
      <c r="AA21" s="38"/>
      <c r="AB21" s="38"/>
      <c r="AC21" s="35">
        <v>77</v>
      </c>
      <c r="AD21" s="35" t="s">
        <v>34</v>
      </c>
      <c r="AE21" s="36">
        <f t="shared" si="0"/>
        <v>336</v>
      </c>
      <c r="AF21" s="35">
        <f t="shared" si="1"/>
        <v>67.2</v>
      </c>
    </row>
    <row r="22" spans="1:32" s="2" customFormat="1" ht="15.75" x14ac:dyDescent="0.25">
      <c r="A22" s="37">
        <v>19</v>
      </c>
      <c r="B22" s="1">
        <v>13625399</v>
      </c>
      <c r="C22" s="1" t="s">
        <v>150</v>
      </c>
      <c r="D22" s="1" t="s">
        <v>14</v>
      </c>
      <c r="E22" s="2">
        <v>79</v>
      </c>
      <c r="F22" s="2" t="s">
        <v>33</v>
      </c>
      <c r="I22" s="44">
        <v>60</v>
      </c>
      <c r="J22" s="35" t="s">
        <v>34</v>
      </c>
      <c r="K22" s="2">
        <v>58</v>
      </c>
      <c r="L22" s="2" t="s">
        <v>36</v>
      </c>
      <c r="M22" s="2">
        <v>53</v>
      </c>
      <c r="N22" s="2" t="s">
        <v>37</v>
      </c>
      <c r="O22" s="2">
        <v>81</v>
      </c>
      <c r="P22" s="2" t="s">
        <v>33</v>
      </c>
      <c r="S22" s="38"/>
      <c r="T22" s="38"/>
      <c r="U22" s="38"/>
      <c r="V22" s="38"/>
      <c r="W22" s="39"/>
      <c r="X22" s="39"/>
      <c r="Y22" s="38"/>
      <c r="Z22" s="38"/>
      <c r="AA22" s="38"/>
      <c r="AB22" s="38"/>
      <c r="AC22" s="35">
        <v>72</v>
      </c>
      <c r="AD22" s="35" t="s">
        <v>35</v>
      </c>
      <c r="AE22" s="36">
        <f t="shared" si="0"/>
        <v>331</v>
      </c>
      <c r="AF22" s="35">
        <f t="shared" si="1"/>
        <v>66.2</v>
      </c>
    </row>
    <row r="23" spans="1:32" s="2" customFormat="1" ht="15.75" x14ac:dyDescent="0.25">
      <c r="A23" s="37">
        <v>20</v>
      </c>
      <c r="B23" s="1">
        <v>13625400</v>
      </c>
      <c r="C23" s="1" t="s">
        <v>151</v>
      </c>
      <c r="D23" s="1" t="s">
        <v>13</v>
      </c>
      <c r="E23" s="2">
        <v>75</v>
      </c>
      <c r="F23" s="2" t="s">
        <v>34</v>
      </c>
      <c r="G23" s="43">
        <v>68</v>
      </c>
      <c r="H23" s="2" t="s">
        <v>35</v>
      </c>
      <c r="I23" s="35"/>
      <c r="J23" s="35"/>
      <c r="K23" s="2">
        <v>67</v>
      </c>
      <c r="L23" s="2" t="s">
        <v>34</v>
      </c>
      <c r="M23" s="2">
        <v>61</v>
      </c>
      <c r="N23" s="2" t="s">
        <v>35</v>
      </c>
      <c r="Q23" s="2">
        <v>72</v>
      </c>
      <c r="R23" s="2" t="s">
        <v>34</v>
      </c>
      <c r="S23" s="38"/>
      <c r="T23" s="38"/>
      <c r="U23" s="38"/>
      <c r="V23" s="38"/>
      <c r="W23" s="39"/>
      <c r="X23" s="39"/>
      <c r="Y23" s="38"/>
      <c r="Z23" s="38"/>
      <c r="AA23" s="38"/>
      <c r="AB23" s="38"/>
      <c r="AC23" s="42">
        <v>86</v>
      </c>
      <c r="AD23" s="42" t="s">
        <v>32</v>
      </c>
      <c r="AE23" s="36">
        <f t="shared" si="0"/>
        <v>343</v>
      </c>
      <c r="AF23" s="35">
        <f t="shared" si="1"/>
        <v>68.599999999999994</v>
      </c>
    </row>
    <row r="24" spans="1:32" s="2" customFormat="1" ht="15.75" x14ac:dyDescent="0.25">
      <c r="A24" s="37">
        <v>21</v>
      </c>
      <c r="B24" s="1">
        <v>13625401</v>
      </c>
      <c r="C24" s="1" t="s">
        <v>152</v>
      </c>
      <c r="D24" s="1" t="s">
        <v>14</v>
      </c>
      <c r="E24" s="2">
        <v>89</v>
      </c>
      <c r="F24" s="2" t="s">
        <v>31</v>
      </c>
      <c r="I24" s="44">
        <v>79</v>
      </c>
      <c r="J24" s="35" t="s">
        <v>32</v>
      </c>
      <c r="K24" s="2">
        <v>75</v>
      </c>
      <c r="L24" s="2" t="s">
        <v>32</v>
      </c>
      <c r="M24" s="2">
        <v>86</v>
      </c>
      <c r="N24" s="2" t="s">
        <v>31</v>
      </c>
      <c r="O24" s="2">
        <v>83</v>
      </c>
      <c r="P24" s="2" t="s">
        <v>33</v>
      </c>
      <c r="S24" s="38"/>
      <c r="T24" s="38"/>
      <c r="U24" s="38"/>
      <c r="V24" s="38"/>
      <c r="W24" s="39"/>
      <c r="X24" s="39"/>
      <c r="Y24" s="38"/>
      <c r="Z24" s="38"/>
      <c r="AA24" s="38"/>
      <c r="AB24" s="38"/>
      <c r="AC24" s="35">
        <v>82</v>
      </c>
      <c r="AD24" s="35" t="s">
        <v>33</v>
      </c>
      <c r="AE24" s="36">
        <f t="shared" si="0"/>
        <v>412</v>
      </c>
      <c r="AF24" s="35">
        <f t="shared" si="1"/>
        <v>82.4</v>
      </c>
    </row>
    <row r="25" spans="1:32" s="2" customFormat="1" ht="15.75" x14ac:dyDescent="0.25">
      <c r="A25" s="37">
        <v>22</v>
      </c>
      <c r="B25" s="1">
        <v>13625402</v>
      </c>
      <c r="C25" s="1" t="s">
        <v>153</v>
      </c>
      <c r="D25" s="1" t="s">
        <v>14</v>
      </c>
      <c r="E25" s="2">
        <v>79</v>
      </c>
      <c r="F25" s="2" t="s">
        <v>33</v>
      </c>
      <c r="I25" s="43">
        <v>77</v>
      </c>
      <c r="J25" s="2" t="s">
        <v>32</v>
      </c>
      <c r="K25" s="2">
        <v>72</v>
      </c>
      <c r="L25" s="2" t="s">
        <v>33</v>
      </c>
      <c r="M25" s="2">
        <v>75</v>
      </c>
      <c r="N25" s="2" t="s">
        <v>33</v>
      </c>
      <c r="O25" s="2">
        <v>91</v>
      </c>
      <c r="P25" s="2" t="s">
        <v>31</v>
      </c>
      <c r="S25" s="38"/>
      <c r="T25" s="38"/>
      <c r="U25" s="38"/>
      <c r="V25" s="38"/>
      <c r="W25" s="39"/>
      <c r="X25" s="39"/>
      <c r="Y25" s="38"/>
      <c r="Z25" s="38"/>
      <c r="AA25" s="38"/>
      <c r="AB25" s="38"/>
      <c r="AC25" s="35">
        <v>90</v>
      </c>
      <c r="AD25" s="35" t="s">
        <v>31</v>
      </c>
      <c r="AE25" s="36">
        <f t="shared" si="0"/>
        <v>394</v>
      </c>
      <c r="AF25" s="35">
        <f t="shared" si="1"/>
        <v>78.8</v>
      </c>
    </row>
    <row r="26" spans="1:32" s="2" customFormat="1" ht="15.75" x14ac:dyDescent="0.25">
      <c r="A26" s="37">
        <v>23</v>
      </c>
      <c r="B26" s="1">
        <v>13625403</v>
      </c>
      <c r="C26" s="1" t="s">
        <v>154</v>
      </c>
      <c r="D26" s="1" t="s">
        <v>14</v>
      </c>
      <c r="E26" s="2">
        <v>77</v>
      </c>
      <c r="F26" s="2" t="s">
        <v>34</v>
      </c>
      <c r="I26" s="43">
        <v>56</v>
      </c>
      <c r="J26" s="2" t="s">
        <v>35</v>
      </c>
      <c r="K26" s="2">
        <v>62</v>
      </c>
      <c r="L26" s="2" t="s">
        <v>35</v>
      </c>
      <c r="M26" s="2">
        <v>53</v>
      </c>
      <c r="N26" s="2" t="s">
        <v>37</v>
      </c>
      <c r="O26" s="2">
        <v>92</v>
      </c>
      <c r="P26" s="2" t="s">
        <v>31</v>
      </c>
      <c r="S26" s="38"/>
      <c r="T26" s="38"/>
      <c r="U26" s="38"/>
      <c r="V26" s="38"/>
      <c r="W26" s="39"/>
      <c r="X26" s="39"/>
      <c r="Y26" s="38"/>
      <c r="Z26" s="38"/>
      <c r="AA26" s="38"/>
      <c r="AB26" s="38"/>
      <c r="AC26" s="35">
        <v>68</v>
      </c>
      <c r="AD26" s="35" t="s">
        <v>35</v>
      </c>
      <c r="AE26" s="36">
        <f t="shared" si="0"/>
        <v>340</v>
      </c>
      <c r="AF26" s="35">
        <f t="shared" si="1"/>
        <v>68</v>
      </c>
    </row>
    <row r="27" spans="1:32" s="2" customFormat="1" ht="15.75" x14ac:dyDescent="0.25">
      <c r="A27" s="37">
        <v>24</v>
      </c>
      <c r="B27" s="1">
        <v>13625404</v>
      </c>
      <c r="C27" s="1" t="s">
        <v>155</v>
      </c>
      <c r="D27" s="1" t="s">
        <v>13</v>
      </c>
      <c r="E27" s="2">
        <v>86</v>
      </c>
      <c r="F27" s="2" t="s">
        <v>32</v>
      </c>
      <c r="G27" s="43">
        <v>80</v>
      </c>
      <c r="H27" s="2" t="s">
        <v>33</v>
      </c>
      <c r="K27" s="2">
        <v>72</v>
      </c>
      <c r="L27" s="2" t="s">
        <v>33</v>
      </c>
      <c r="M27" s="2">
        <v>64</v>
      </c>
      <c r="N27" s="2" t="s">
        <v>35</v>
      </c>
      <c r="Q27" s="2">
        <v>79</v>
      </c>
      <c r="R27" s="2" t="s">
        <v>33</v>
      </c>
      <c r="S27" s="38"/>
      <c r="T27" s="38"/>
      <c r="U27" s="38"/>
      <c r="V27" s="38"/>
      <c r="W27" s="39"/>
      <c r="X27" s="39"/>
      <c r="Y27" s="38"/>
      <c r="Z27" s="38"/>
      <c r="AA27" s="38"/>
      <c r="AB27" s="38"/>
      <c r="AC27" s="35">
        <v>91</v>
      </c>
      <c r="AD27" s="35" t="s">
        <v>31</v>
      </c>
      <c r="AE27" s="36">
        <f t="shared" si="0"/>
        <v>381</v>
      </c>
      <c r="AF27" s="35">
        <f t="shared" si="1"/>
        <v>76.2</v>
      </c>
    </row>
    <row r="28" spans="1:32" s="2" customFormat="1" ht="15.75" x14ac:dyDescent="0.25">
      <c r="A28" s="37">
        <v>25</v>
      </c>
      <c r="B28" s="1">
        <v>13625405</v>
      </c>
      <c r="C28" s="1" t="s">
        <v>156</v>
      </c>
      <c r="D28" s="1" t="s">
        <v>13</v>
      </c>
      <c r="E28" s="2">
        <v>86</v>
      </c>
      <c r="F28" s="2" t="s">
        <v>32</v>
      </c>
      <c r="G28" s="43">
        <v>86</v>
      </c>
      <c r="H28" s="2" t="s">
        <v>31</v>
      </c>
      <c r="K28" s="2">
        <v>67</v>
      </c>
      <c r="L28" s="2" t="s">
        <v>34</v>
      </c>
      <c r="M28" s="2">
        <v>53</v>
      </c>
      <c r="N28" s="2" t="s">
        <v>37</v>
      </c>
      <c r="Q28" s="2">
        <v>55</v>
      </c>
      <c r="R28" s="2" t="s">
        <v>37</v>
      </c>
      <c r="S28" s="38"/>
      <c r="T28" s="38"/>
      <c r="U28" s="38"/>
      <c r="V28" s="38"/>
      <c r="W28" s="39"/>
      <c r="X28" s="39"/>
      <c r="Y28" s="38"/>
      <c r="Z28" s="38"/>
      <c r="AA28" s="38"/>
      <c r="AB28" s="38"/>
      <c r="AC28" s="35">
        <v>82</v>
      </c>
      <c r="AD28" s="35" t="s">
        <v>33</v>
      </c>
      <c r="AE28" s="36">
        <f t="shared" si="0"/>
        <v>347</v>
      </c>
      <c r="AF28" s="35">
        <f t="shared" si="1"/>
        <v>69.400000000000006</v>
      </c>
    </row>
    <row r="29" spans="1:32" s="2" customFormat="1" ht="15.75" x14ac:dyDescent="0.25">
      <c r="A29" s="37">
        <v>26</v>
      </c>
      <c r="B29" s="1">
        <v>13625406</v>
      </c>
      <c r="C29" s="1" t="s">
        <v>157</v>
      </c>
      <c r="D29" s="1" t="s">
        <v>14</v>
      </c>
      <c r="E29" s="2">
        <v>75</v>
      </c>
      <c r="F29" s="2" t="s">
        <v>34</v>
      </c>
      <c r="G29" s="43">
        <v>78</v>
      </c>
      <c r="H29" s="2" t="s">
        <v>33</v>
      </c>
      <c r="K29" s="2">
        <v>76</v>
      </c>
      <c r="L29" s="2" t="s">
        <v>32</v>
      </c>
      <c r="M29" s="2">
        <v>59</v>
      </c>
      <c r="N29" s="2" t="s">
        <v>36</v>
      </c>
      <c r="Q29" s="2">
        <v>68</v>
      </c>
      <c r="R29" s="2" t="s">
        <v>35</v>
      </c>
      <c r="S29" s="38"/>
      <c r="T29" s="38"/>
      <c r="U29" s="38"/>
      <c r="V29" s="38"/>
      <c r="W29" s="39"/>
      <c r="X29" s="39"/>
      <c r="Y29" s="38"/>
      <c r="Z29" s="38"/>
      <c r="AA29" s="38"/>
      <c r="AB29" s="38"/>
      <c r="AC29" s="35">
        <v>73</v>
      </c>
      <c r="AD29" s="35" t="s">
        <v>35</v>
      </c>
      <c r="AE29" s="36">
        <f t="shared" si="0"/>
        <v>356</v>
      </c>
      <c r="AF29" s="35">
        <f t="shared" si="1"/>
        <v>71.2</v>
      </c>
    </row>
    <row r="30" spans="1:32" s="2" customFormat="1" ht="15.75" x14ac:dyDescent="0.25">
      <c r="A30" s="37">
        <v>27</v>
      </c>
      <c r="B30" s="1">
        <v>13625407</v>
      </c>
      <c r="C30" s="1" t="s">
        <v>158</v>
      </c>
      <c r="D30" s="1" t="s">
        <v>13</v>
      </c>
      <c r="E30" s="2">
        <v>75</v>
      </c>
      <c r="F30" s="2" t="s">
        <v>34</v>
      </c>
      <c r="I30" s="44">
        <v>46</v>
      </c>
      <c r="J30" s="35" t="s">
        <v>36</v>
      </c>
      <c r="K30" s="2">
        <v>67</v>
      </c>
      <c r="L30" s="2" t="s">
        <v>34</v>
      </c>
      <c r="M30" s="2">
        <v>62</v>
      </c>
      <c r="N30" s="2" t="s">
        <v>35</v>
      </c>
      <c r="Q30" s="2">
        <v>63</v>
      </c>
      <c r="R30" s="2" t="s">
        <v>35</v>
      </c>
      <c r="S30" s="38"/>
      <c r="T30" s="38"/>
      <c r="U30" s="38"/>
      <c r="V30" s="38"/>
      <c r="W30" s="39"/>
      <c r="X30" s="39"/>
      <c r="Y30" s="38"/>
      <c r="Z30" s="38"/>
      <c r="AA30" s="38"/>
      <c r="AB30" s="38"/>
      <c r="AC30" s="35">
        <v>76</v>
      </c>
      <c r="AD30" s="35" t="s">
        <v>34</v>
      </c>
      <c r="AE30" s="36">
        <f t="shared" si="0"/>
        <v>313</v>
      </c>
      <c r="AF30" s="35">
        <f t="shared" si="1"/>
        <v>62.6</v>
      </c>
    </row>
    <row r="31" spans="1:32" s="2" customFormat="1" ht="15.75" x14ac:dyDescent="0.25">
      <c r="A31" s="37">
        <v>28</v>
      </c>
      <c r="B31" s="1">
        <v>13625408</v>
      </c>
      <c r="C31" s="1" t="s">
        <v>159</v>
      </c>
      <c r="D31" s="1" t="s">
        <v>14</v>
      </c>
      <c r="E31" s="2">
        <v>68</v>
      </c>
      <c r="F31" s="2" t="s">
        <v>35</v>
      </c>
      <c r="I31" s="43">
        <v>60</v>
      </c>
      <c r="J31" s="2" t="s">
        <v>34</v>
      </c>
      <c r="K31" s="2">
        <v>58</v>
      </c>
      <c r="L31" s="2" t="s">
        <v>36</v>
      </c>
      <c r="M31" s="2">
        <v>51</v>
      </c>
      <c r="N31" s="2" t="s">
        <v>37</v>
      </c>
      <c r="O31" s="2">
        <v>79</v>
      </c>
      <c r="P31" s="2" t="s">
        <v>34</v>
      </c>
      <c r="S31" s="38"/>
      <c r="T31" s="38"/>
      <c r="U31" s="38"/>
      <c r="V31" s="38"/>
      <c r="W31" s="39"/>
      <c r="X31" s="39"/>
      <c r="Y31" s="38"/>
      <c r="Z31" s="38"/>
      <c r="AA31" s="38"/>
      <c r="AB31" s="38"/>
      <c r="AC31" s="35">
        <v>67</v>
      </c>
      <c r="AD31" s="35" t="s">
        <v>36</v>
      </c>
      <c r="AE31" s="36">
        <f t="shared" si="0"/>
        <v>316</v>
      </c>
      <c r="AF31" s="35">
        <f t="shared" si="1"/>
        <v>63.2</v>
      </c>
    </row>
    <row r="32" spans="1:32" s="2" customFormat="1" ht="15.75" x14ac:dyDescent="0.25">
      <c r="A32" s="37">
        <v>29</v>
      </c>
      <c r="B32" s="1">
        <v>13625409</v>
      </c>
      <c r="C32" s="1" t="s">
        <v>160</v>
      </c>
      <c r="D32" s="1" t="s">
        <v>14</v>
      </c>
      <c r="E32" s="2">
        <v>88</v>
      </c>
      <c r="F32" s="2" t="s">
        <v>31</v>
      </c>
      <c r="I32" s="43">
        <v>64</v>
      </c>
      <c r="J32" s="2" t="s">
        <v>33</v>
      </c>
      <c r="K32" s="2">
        <v>72</v>
      </c>
      <c r="L32" s="2" t="s">
        <v>33</v>
      </c>
      <c r="M32" s="2">
        <v>65</v>
      </c>
      <c r="N32" s="2" t="s">
        <v>34</v>
      </c>
      <c r="O32" s="2">
        <v>85</v>
      </c>
      <c r="P32" s="2" t="s">
        <v>32</v>
      </c>
      <c r="S32" s="38"/>
      <c r="T32" s="38"/>
      <c r="U32" s="38"/>
      <c r="V32" s="38"/>
      <c r="W32" s="39"/>
      <c r="X32" s="39"/>
      <c r="Y32" s="38"/>
      <c r="Z32" s="38"/>
      <c r="AA32" s="38"/>
      <c r="AB32" s="38"/>
      <c r="AC32" s="35">
        <v>91</v>
      </c>
      <c r="AD32" s="35" t="s">
        <v>31</v>
      </c>
      <c r="AE32" s="36">
        <f t="shared" si="0"/>
        <v>374</v>
      </c>
      <c r="AF32" s="35">
        <f t="shared" si="1"/>
        <v>74.8</v>
      </c>
    </row>
    <row r="33" spans="1:32" s="2" customFormat="1" ht="15.75" x14ac:dyDescent="0.25">
      <c r="A33" s="37">
        <v>30</v>
      </c>
      <c r="B33" s="1">
        <v>13625410</v>
      </c>
      <c r="C33" s="1" t="s">
        <v>161</v>
      </c>
      <c r="D33" s="1" t="s">
        <v>14</v>
      </c>
      <c r="E33" s="2">
        <v>63</v>
      </c>
      <c r="F33" s="2" t="s">
        <v>36</v>
      </c>
      <c r="G33" s="43">
        <v>60</v>
      </c>
      <c r="H33" s="2" t="s">
        <v>37</v>
      </c>
      <c r="I33" s="42"/>
      <c r="J33" s="42"/>
      <c r="K33" s="2">
        <v>53</v>
      </c>
      <c r="L33" s="2" t="s">
        <v>37</v>
      </c>
      <c r="M33" s="2">
        <v>60</v>
      </c>
      <c r="N33" s="2" t="s">
        <v>35</v>
      </c>
      <c r="Q33" s="2">
        <v>66</v>
      </c>
      <c r="R33" s="2" t="s">
        <v>35</v>
      </c>
      <c r="S33" s="38"/>
      <c r="T33" s="38"/>
      <c r="W33" s="39"/>
      <c r="X33" s="39"/>
      <c r="Y33" s="38"/>
      <c r="Z33" s="38"/>
      <c r="AA33" s="38"/>
      <c r="AB33" s="38"/>
      <c r="AC33" s="35">
        <v>81</v>
      </c>
      <c r="AD33" s="35" t="s">
        <v>33</v>
      </c>
      <c r="AE33" s="36">
        <f t="shared" si="0"/>
        <v>302</v>
      </c>
      <c r="AF33" s="35">
        <f t="shared" si="1"/>
        <v>60.4</v>
      </c>
    </row>
    <row r="34" spans="1:32" s="2" customFormat="1" ht="15.75" x14ac:dyDescent="0.25">
      <c r="A34" s="37">
        <v>31</v>
      </c>
      <c r="B34" s="1">
        <v>13625411</v>
      </c>
      <c r="C34" s="1" t="s">
        <v>162</v>
      </c>
      <c r="D34" s="1" t="s">
        <v>14</v>
      </c>
      <c r="E34" s="2">
        <v>63</v>
      </c>
      <c r="F34" s="2" t="s">
        <v>36</v>
      </c>
      <c r="I34" s="43">
        <v>45</v>
      </c>
      <c r="J34" s="2" t="s">
        <v>37</v>
      </c>
      <c r="K34" s="2">
        <v>58</v>
      </c>
      <c r="L34" s="2" t="s">
        <v>36</v>
      </c>
      <c r="M34" s="2">
        <v>55</v>
      </c>
      <c r="N34" s="2" t="s">
        <v>36</v>
      </c>
      <c r="O34" s="2">
        <v>80</v>
      </c>
      <c r="P34" s="2" t="s">
        <v>33</v>
      </c>
      <c r="S34" s="38"/>
      <c r="T34" s="38"/>
      <c r="U34" s="38"/>
      <c r="V34" s="38"/>
      <c r="W34" s="39"/>
      <c r="X34" s="39"/>
      <c r="Y34" s="38"/>
      <c r="Z34" s="38"/>
      <c r="AA34" s="38"/>
      <c r="AB34" s="38"/>
      <c r="AC34" s="35">
        <v>61</v>
      </c>
      <c r="AD34" s="35" t="s">
        <v>36</v>
      </c>
      <c r="AE34" s="36">
        <f t="shared" si="0"/>
        <v>301</v>
      </c>
      <c r="AF34" s="35">
        <f t="shared" si="1"/>
        <v>60.2</v>
      </c>
    </row>
    <row r="35" spans="1:32" s="2" customFormat="1" ht="15.75" x14ac:dyDescent="0.25">
      <c r="A35" s="37">
        <v>32</v>
      </c>
      <c r="B35" s="1">
        <v>13625412</v>
      </c>
      <c r="C35" s="1" t="s">
        <v>163</v>
      </c>
      <c r="D35" s="1" t="s">
        <v>13</v>
      </c>
      <c r="E35" s="2">
        <v>91</v>
      </c>
      <c r="F35" s="2" t="s">
        <v>30</v>
      </c>
      <c r="G35" s="43">
        <v>88</v>
      </c>
      <c r="H35" s="2" t="s">
        <v>31</v>
      </c>
      <c r="K35" s="2">
        <v>71</v>
      </c>
      <c r="L35" s="2" t="s">
        <v>33</v>
      </c>
      <c r="M35" s="2">
        <v>66</v>
      </c>
      <c r="N35" s="2" t="s">
        <v>34</v>
      </c>
      <c r="Q35" s="2">
        <v>77</v>
      </c>
      <c r="R35" s="2" t="s">
        <v>33</v>
      </c>
      <c r="S35" s="38"/>
      <c r="T35" s="38"/>
      <c r="W35" s="39"/>
      <c r="X35" s="39"/>
      <c r="Y35" s="38"/>
      <c r="Z35" s="38"/>
      <c r="AA35" s="38"/>
      <c r="AB35" s="38"/>
      <c r="AC35" s="38">
        <v>94</v>
      </c>
      <c r="AD35" s="38" t="s">
        <v>30</v>
      </c>
      <c r="AE35" s="36">
        <f t="shared" si="0"/>
        <v>393</v>
      </c>
      <c r="AF35" s="35">
        <f t="shared" si="1"/>
        <v>78.599999999999994</v>
      </c>
    </row>
    <row r="36" spans="1:32" s="2" customFormat="1" ht="15.75" x14ac:dyDescent="0.25">
      <c r="A36" s="37">
        <v>33</v>
      </c>
      <c r="B36" s="1">
        <v>13625413</v>
      </c>
      <c r="C36" s="1" t="s">
        <v>164</v>
      </c>
      <c r="D36" s="1" t="s">
        <v>13</v>
      </c>
      <c r="E36" s="2">
        <v>74</v>
      </c>
      <c r="F36" s="2" t="s">
        <v>34</v>
      </c>
      <c r="G36" s="43">
        <v>82</v>
      </c>
      <c r="H36" s="2" t="s">
        <v>32</v>
      </c>
      <c r="I36" s="38"/>
      <c r="J36" s="38"/>
      <c r="K36" s="2">
        <v>65</v>
      </c>
      <c r="L36" s="2" t="s">
        <v>34</v>
      </c>
      <c r="M36" s="2">
        <v>62</v>
      </c>
      <c r="N36" s="2" t="s">
        <v>35</v>
      </c>
      <c r="Q36" s="2">
        <v>71</v>
      </c>
      <c r="R36" s="2" t="s">
        <v>34</v>
      </c>
      <c r="S36" s="38"/>
      <c r="T36" s="38"/>
      <c r="AA36" s="38"/>
      <c r="AB36" s="38"/>
      <c r="AC36" s="38">
        <v>80</v>
      </c>
      <c r="AD36" s="38" t="s">
        <v>33</v>
      </c>
      <c r="AE36" s="36">
        <f t="shared" si="0"/>
        <v>354</v>
      </c>
      <c r="AF36" s="35">
        <f t="shared" si="1"/>
        <v>70.8</v>
      </c>
    </row>
    <row r="37" spans="1:32" s="2" customFormat="1" ht="15.75" x14ac:dyDescent="0.25">
      <c r="A37" s="37">
        <v>34</v>
      </c>
      <c r="B37" s="1">
        <v>13625414</v>
      </c>
      <c r="C37" s="1" t="s">
        <v>165</v>
      </c>
      <c r="D37" s="1" t="s">
        <v>14</v>
      </c>
      <c r="E37" s="2">
        <v>76</v>
      </c>
      <c r="F37" s="2" t="s">
        <v>34</v>
      </c>
      <c r="G37" s="2">
        <v>66</v>
      </c>
      <c r="H37" s="2" t="s">
        <v>36</v>
      </c>
      <c r="I37" s="40"/>
      <c r="J37" s="40"/>
      <c r="U37" s="2">
        <v>60</v>
      </c>
      <c r="V37" s="2" t="s">
        <v>34</v>
      </c>
      <c r="W37" s="2">
        <v>70</v>
      </c>
      <c r="X37" s="2" t="s">
        <v>34</v>
      </c>
      <c r="Y37" s="2">
        <v>76</v>
      </c>
      <c r="Z37" s="2" t="s">
        <v>32</v>
      </c>
      <c r="AA37" s="38"/>
      <c r="AB37" s="38"/>
      <c r="AC37" s="45">
        <v>67</v>
      </c>
      <c r="AD37" s="38" t="s">
        <v>36</v>
      </c>
      <c r="AE37" s="36">
        <f t="shared" si="0"/>
        <v>348</v>
      </c>
      <c r="AF37" s="35">
        <f t="shared" si="1"/>
        <v>69.599999999999994</v>
      </c>
    </row>
    <row r="38" spans="1:32" s="2" customFormat="1" ht="15.75" x14ac:dyDescent="0.25">
      <c r="A38" s="37">
        <v>35</v>
      </c>
      <c r="B38" s="1">
        <v>13625415</v>
      </c>
      <c r="C38" s="1" t="s">
        <v>166</v>
      </c>
      <c r="D38" s="1" t="s">
        <v>14</v>
      </c>
      <c r="E38" s="2">
        <v>59</v>
      </c>
      <c r="F38" s="2" t="s">
        <v>36</v>
      </c>
      <c r="G38" s="2">
        <v>65</v>
      </c>
      <c r="H38" s="2" t="s">
        <v>36</v>
      </c>
      <c r="I38" s="38"/>
      <c r="J38" s="38"/>
      <c r="S38" s="38"/>
      <c r="T38" s="38"/>
      <c r="U38" s="2">
        <v>65</v>
      </c>
      <c r="V38" s="2" t="s">
        <v>33</v>
      </c>
      <c r="W38" s="2">
        <v>86</v>
      </c>
      <c r="X38" s="2" t="s">
        <v>31</v>
      </c>
      <c r="Y38" s="2">
        <v>77</v>
      </c>
      <c r="Z38" s="2" t="s">
        <v>32</v>
      </c>
      <c r="AA38" s="38"/>
      <c r="AB38" s="38"/>
      <c r="AC38" s="45">
        <v>69</v>
      </c>
      <c r="AD38" s="38" t="s">
        <v>35</v>
      </c>
      <c r="AE38" s="36">
        <f t="shared" si="0"/>
        <v>352</v>
      </c>
      <c r="AF38" s="35">
        <f t="shared" si="1"/>
        <v>70.400000000000006</v>
      </c>
    </row>
    <row r="39" spans="1:32" s="2" customFormat="1" ht="15.75" x14ac:dyDescent="0.25">
      <c r="A39" s="37">
        <v>36</v>
      </c>
      <c r="B39" s="1">
        <v>13625416</v>
      </c>
      <c r="C39" s="1" t="s">
        <v>167</v>
      </c>
      <c r="D39" s="1" t="s">
        <v>14</v>
      </c>
      <c r="E39" s="2">
        <v>91</v>
      </c>
      <c r="F39" s="2" t="s">
        <v>30</v>
      </c>
      <c r="G39" s="2">
        <v>83</v>
      </c>
      <c r="H39" s="2" t="s">
        <v>32</v>
      </c>
      <c r="I39" s="40"/>
      <c r="J39" s="40"/>
      <c r="S39" s="38"/>
      <c r="T39" s="38"/>
      <c r="U39" s="2">
        <v>92</v>
      </c>
      <c r="V39" s="2" t="s">
        <v>30</v>
      </c>
      <c r="W39" s="2">
        <v>93</v>
      </c>
      <c r="X39" s="2" t="s">
        <v>30</v>
      </c>
      <c r="Y39" s="2">
        <v>96</v>
      </c>
      <c r="Z39" s="2" t="s">
        <v>30</v>
      </c>
      <c r="AA39" s="38"/>
      <c r="AB39" s="38"/>
      <c r="AC39" s="45">
        <v>80</v>
      </c>
      <c r="AD39" s="38" t="s">
        <v>33</v>
      </c>
      <c r="AE39" s="36">
        <f t="shared" si="0"/>
        <v>455</v>
      </c>
      <c r="AF39" s="35">
        <f t="shared" si="1"/>
        <v>91</v>
      </c>
    </row>
    <row r="40" spans="1:32" s="2" customFormat="1" ht="15.75" x14ac:dyDescent="0.25">
      <c r="A40" s="37">
        <v>37</v>
      </c>
      <c r="B40" s="1">
        <v>13625417</v>
      </c>
      <c r="C40" s="1" t="s">
        <v>168</v>
      </c>
      <c r="D40" s="1" t="s">
        <v>13</v>
      </c>
      <c r="E40" s="2">
        <v>48</v>
      </c>
      <c r="F40" s="2" t="s">
        <v>37</v>
      </c>
      <c r="G40" s="2">
        <v>47</v>
      </c>
      <c r="H40" s="2" t="s">
        <v>37</v>
      </c>
      <c r="I40" s="38"/>
      <c r="J40" s="38"/>
      <c r="S40" s="38"/>
      <c r="T40" s="38"/>
      <c r="U40" s="2">
        <v>60</v>
      </c>
      <c r="V40" s="2" t="s">
        <v>34</v>
      </c>
      <c r="W40" s="2">
        <v>58</v>
      </c>
      <c r="X40" s="2" t="s">
        <v>36</v>
      </c>
      <c r="Y40" s="2">
        <v>51</v>
      </c>
      <c r="Z40" s="2" t="s">
        <v>36</v>
      </c>
      <c r="AA40" s="38"/>
      <c r="AB40" s="38"/>
      <c r="AC40" s="45">
        <v>41</v>
      </c>
      <c r="AD40" s="38" t="s">
        <v>38</v>
      </c>
      <c r="AE40" s="36">
        <f t="shared" si="0"/>
        <v>264</v>
      </c>
      <c r="AF40" s="35">
        <f t="shared" si="1"/>
        <v>52.8</v>
      </c>
    </row>
    <row r="41" spans="1:32" s="2" customFormat="1" ht="15.75" x14ac:dyDescent="0.25">
      <c r="A41" s="37">
        <v>38</v>
      </c>
      <c r="B41" s="1">
        <v>13625418</v>
      </c>
      <c r="C41" s="1" t="s">
        <v>169</v>
      </c>
      <c r="D41" s="1" t="s">
        <v>14</v>
      </c>
      <c r="E41" s="2">
        <v>58</v>
      </c>
      <c r="F41" s="2" t="s">
        <v>37</v>
      </c>
      <c r="G41" s="2">
        <v>69</v>
      </c>
      <c r="H41" s="2" t="s">
        <v>35</v>
      </c>
      <c r="I41" s="38"/>
      <c r="J41" s="38"/>
      <c r="S41" s="38"/>
      <c r="T41" s="38"/>
      <c r="U41" s="2">
        <v>73</v>
      </c>
      <c r="V41" s="2" t="s">
        <v>32</v>
      </c>
      <c r="W41" s="2">
        <v>85</v>
      </c>
      <c r="X41" s="2" t="s">
        <v>31</v>
      </c>
      <c r="Y41" s="2">
        <v>67</v>
      </c>
      <c r="Z41" s="2" t="s">
        <v>33</v>
      </c>
      <c r="AA41" s="38"/>
      <c r="AB41" s="38"/>
      <c r="AC41" s="45">
        <v>77</v>
      </c>
      <c r="AD41" s="38" t="s">
        <v>34</v>
      </c>
      <c r="AE41" s="36">
        <f t="shared" si="0"/>
        <v>352</v>
      </c>
      <c r="AF41" s="35">
        <f t="shared" si="1"/>
        <v>70.400000000000006</v>
      </c>
    </row>
    <row r="42" spans="1:32" s="2" customFormat="1" ht="15.75" x14ac:dyDescent="0.25">
      <c r="A42" s="37">
        <v>39</v>
      </c>
      <c r="B42" s="1">
        <v>13625419</v>
      </c>
      <c r="C42" s="1" t="s">
        <v>170</v>
      </c>
      <c r="D42" s="1" t="s">
        <v>13</v>
      </c>
      <c r="E42" s="2">
        <v>78</v>
      </c>
      <c r="F42" s="2" t="s">
        <v>34</v>
      </c>
      <c r="G42" s="2">
        <v>78</v>
      </c>
      <c r="H42" s="2" t="s">
        <v>33</v>
      </c>
      <c r="I42" s="38"/>
      <c r="J42" s="38"/>
      <c r="S42" s="38"/>
      <c r="T42" s="38"/>
      <c r="U42" s="2">
        <v>80</v>
      </c>
      <c r="V42" s="2" t="s">
        <v>31</v>
      </c>
      <c r="W42" s="2">
        <v>79</v>
      </c>
      <c r="X42" s="2" t="s">
        <v>32</v>
      </c>
      <c r="Y42" s="2">
        <v>81</v>
      </c>
      <c r="Z42" s="2" t="s">
        <v>31</v>
      </c>
      <c r="AA42" s="38"/>
      <c r="AB42" s="38"/>
      <c r="AC42" s="45">
        <v>71</v>
      </c>
      <c r="AD42" s="38" t="s">
        <v>35</v>
      </c>
      <c r="AE42" s="36">
        <f t="shared" si="0"/>
        <v>396</v>
      </c>
      <c r="AF42" s="35">
        <f t="shared" si="1"/>
        <v>79.2</v>
      </c>
    </row>
    <row r="43" spans="1:32" s="2" customFormat="1" ht="15.75" x14ac:dyDescent="0.25">
      <c r="A43" s="37">
        <v>40</v>
      </c>
      <c r="B43" s="1">
        <v>13625420</v>
      </c>
      <c r="C43" s="1" t="s">
        <v>171</v>
      </c>
      <c r="D43" s="1" t="s">
        <v>13</v>
      </c>
      <c r="E43" s="2">
        <v>91</v>
      </c>
      <c r="F43" s="2" t="s">
        <v>30</v>
      </c>
      <c r="G43" s="2">
        <v>86</v>
      </c>
      <c r="H43" s="2" t="s">
        <v>31</v>
      </c>
      <c r="I43" s="38"/>
      <c r="J43" s="38"/>
      <c r="S43" s="38"/>
      <c r="T43" s="38"/>
      <c r="U43" s="2">
        <v>92</v>
      </c>
      <c r="V43" s="2" t="s">
        <v>30</v>
      </c>
      <c r="W43" s="2">
        <v>93</v>
      </c>
      <c r="X43" s="2" t="s">
        <v>30</v>
      </c>
      <c r="Y43" s="2">
        <v>86</v>
      </c>
      <c r="Z43" s="2" t="s">
        <v>31</v>
      </c>
      <c r="AA43" s="38"/>
      <c r="AB43" s="38"/>
      <c r="AC43" s="45">
        <v>96</v>
      </c>
      <c r="AD43" s="38" t="s">
        <v>30</v>
      </c>
      <c r="AE43" s="36">
        <f t="shared" si="0"/>
        <v>448</v>
      </c>
      <c r="AF43" s="35">
        <f t="shared" si="1"/>
        <v>89.6</v>
      </c>
    </row>
    <row r="44" spans="1:32" s="2" customFormat="1" ht="15.75" x14ac:dyDescent="0.25">
      <c r="A44" s="37">
        <v>41</v>
      </c>
      <c r="B44" s="1">
        <v>13625421</v>
      </c>
      <c r="C44" s="1" t="s">
        <v>172</v>
      </c>
      <c r="D44" s="1" t="s">
        <v>13</v>
      </c>
      <c r="E44" s="2">
        <v>58</v>
      </c>
      <c r="F44" s="2" t="s">
        <v>37</v>
      </c>
      <c r="G44" s="2">
        <v>51</v>
      </c>
      <c r="H44" s="2" t="s">
        <v>37</v>
      </c>
      <c r="I44" s="38"/>
      <c r="J44" s="38"/>
      <c r="S44" s="38"/>
      <c r="T44" s="38"/>
      <c r="U44" s="2">
        <v>65</v>
      </c>
      <c r="V44" s="2" t="s">
        <v>33</v>
      </c>
      <c r="W44" s="2">
        <v>83</v>
      </c>
      <c r="X44" s="2" t="s">
        <v>32</v>
      </c>
      <c r="Y44" s="2">
        <v>65</v>
      </c>
      <c r="Z44" s="2" t="s">
        <v>33</v>
      </c>
      <c r="AA44" s="38"/>
      <c r="AB44" s="38"/>
      <c r="AC44" s="45">
        <v>64</v>
      </c>
      <c r="AD44" s="38" t="s">
        <v>36</v>
      </c>
      <c r="AE44" s="36">
        <f t="shared" si="0"/>
        <v>322</v>
      </c>
      <c r="AF44" s="35">
        <f t="shared" si="1"/>
        <v>64.400000000000006</v>
      </c>
    </row>
    <row r="45" spans="1:32" s="2" customFormat="1" ht="15.75" x14ac:dyDescent="0.25">
      <c r="A45" s="37">
        <v>42</v>
      </c>
      <c r="B45" s="1">
        <v>13625422</v>
      </c>
      <c r="C45" s="1" t="s">
        <v>173</v>
      </c>
      <c r="D45" s="1" t="s">
        <v>13</v>
      </c>
      <c r="E45" s="2">
        <v>93</v>
      </c>
      <c r="F45" s="2" t="s">
        <v>30</v>
      </c>
      <c r="G45" s="2">
        <v>86</v>
      </c>
      <c r="H45" s="2" t="s">
        <v>31</v>
      </c>
      <c r="I45" s="38"/>
      <c r="J45" s="38"/>
      <c r="S45" s="38"/>
      <c r="T45" s="38"/>
      <c r="U45" s="2">
        <v>94</v>
      </c>
      <c r="V45" s="2" t="s">
        <v>30</v>
      </c>
      <c r="W45" s="2">
        <v>98</v>
      </c>
      <c r="X45" s="2" t="s">
        <v>30</v>
      </c>
      <c r="Y45" s="38">
        <v>93</v>
      </c>
      <c r="Z45" s="38" t="s">
        <v>30</v>
      </c>
      <c r="AC45" s="45">
        <v>96</v>
      </c>
      <c r="AD45" s="38" t="s">
        <v>30</v>
      </c>
      <c r="AE45" s="36">
        <f t="shared" si="0"/>
        <v>464</v>
      </c>
      <c r="AF45" s="35">
        <f t="shared" si="1"/>
        <v>92.8</v>
      </c>
    </row>
    <row r="46" spans="1:32" s="2" customFormat="1" ht="15.75" x14ac:dyDescent="0.25">
      <c r="A46" s="37">
        <v>43</v>
      </c>
      <c r="B46" s="1">
        <v>13625423</v>
      </c>
      <c r="C46" s="1" t="s">
        <v>174</v>
      </c>
      <c r="D46" s="1" t="s">
        <v>13</v>
      </c>
      <c r="E46" s="2">
        <v>75</v>
      </c>
      <c r="F46" s="2" t="s">
        <v>34</v>
      </c>
      <c r="G46" s="2">
        <v>72</v>
      </c>
      <c r="H46" s="2" t="s">
        <v>35</v>
      </c>
      <c r="I46" s="38"/>
      <c r="J46" s="38"/>
      <c r="S46" s="38"/>
      <c r="T46" s="38"/>
      <c r="U46" s="2">
        <v>81</v>
      </c>
      <c r="V46" s="2" t="s">
        <v>31</v>
      </c>
      <c r="W46" s="2">
        <v>89</v>
      </c>
      <c r="X46" s="2" t="s">
        <v>31</v>
      </c>
      <c r="Y46" s="2">
        <v>84</v>
      </c>
      <c r="Z46" s="2" t="s">
        <v>31</v>
      </c>
      <c r="AA46" s="38"/>
      <c r="AB46" s="38"/>
      <c r="AC46" s="45">
        <v>66</v>
      </c>
      <c r="AD46" s="38" t="s">
        <v>36</v>
      </c>
      <c r="AE46" s="36">
        <f t="shared" si="0"/>
        <v>401</v>
      </c>
      <c r="AF46" s="35">
        <f t="shared" si="1"/>
        <v>80.2</v>
      </c>
    </row>
    <row r="47" spans="1:32" s="2" customFormat="1" ht="15.75" x14ac:dyDescent="0.25">
      <c r="A47" s="37">
        <v>44</v>
      </c>
      <c r="B47" s="1">
        <v>13625424</v>
      </c>
      <c r="C47" s="1" t="s">
        <v>175</v>
      </c>
      <c r="D47" s="1" t="s">
        <v>14</v>
      </c>
      <c r="E47" s="2">
        <v>58</v>
      </c>
      <c r="F47" s="2" t="s">
        <v>37</v>
      </c>
      <c r="G47" s="2">
        <v>54</v>
      </c>
      <c r="H47" s="2" t="s">
        <v>37</v>
      </c>
      <c r="I47" s="38"/>
      <c r="J47" s="38"/>
      <c r="S47" s="38"/>
      <c r="T47" s="38"/>
      <c r="U47" s="2">
        <v>56</v>
      </c>
      <c r="V47" s="2" t="s">
        <v>35</v>
      </c>
      <c r="W47" s="2">
        <v>69</v>
      </c>
      <c r="X47" s="2" t="s">
        <v>34</v>
      </c>
      <c r="Y47" s="2">
        <v>56</v>
      </c>
      <c r="Z47" s="2" t="s">
        <v>35</v>
      </c>
      <c r="AA47" s="38"/>
      <c r="AB47" s="38"/>
      <c r="AC47" s="45">
        <v>51</v>
      </c>
      <c r="AD47" s="38" t="s">
        <v>37</v>
      </c>
      <c r="AE47" s="36">
        <f t="shared" si="0"/>
        <v>293</v>
      </c>
      <c r="AF47" s="35">
        <f t="shared" si="1"/>
        <v>58.6</v>
      </c>
    </row>
    <row r="48" spans="1:32" s="2" customFormat="1" ht="15.75" x14ac:dyDescent="0.25">
      <c r="A48" s="37">
        <v>45</v>
      </c>
      <c r="B48" s="1">
        <v>13625425</v>
      </c>
      <c r="C48" s="1" t="s">
        <v>176</v>
      </c>
      <c r="D48" s="1" t="s">
        <v>14</v>
      </c>
      <c r="E48" s="2">
        <v>55</v>
      </c>
      <c r="F48" s="2" t="s">
        <v>37</v>
      </c>
      <c r="G48" s="2">
        <v>50</v>
      </c>
      <c r="H48" s="2" t="s">
        <v>37</v>
      </c>
      <c r="I48" s="38"/>
      <c r="J48" s="38"/>
      <c r="S48" s="38"/>
      <c r="T48" s="38"/>
      <c r="U48" s="2">
        <v>65</v>
      </c>
      <c r="V48" s="2" t="s">
        <v>33</v>
      </c>
      <c r="W48" s="2">
        <v>76</v>
      </c>
      <c r="X48" s="2" t="s">
        <v>33</v>
      </c>
      <c r="Y48" s="2">
        <v>54</v>
      </c>
      <c r="Z48" s="2" t="s">
        <v>35</v>
      </c>
      <c r="AA48" s="38"/>
      <c r="AB48" s="38"/>
      <c r="AC48" s="45">
        <v>51</v>
      </c>
      <c r="AD48" s="38" t="s">
        <v>37</v>
      </c>
      <c r="AE48" s="36">
        <f t="shared" si="0"/>
        <v>300</v>
      </c>
      <c r="AF48" s="35">
        <f t="shared" si="1"/>
        <v>60</v>
      </c>
    </row>
    <row r="49" spans="1:32" s="2" customFormat="1" ht="15.75" x14ac:dyDescent="0.25">
      <c r="A49" s="37">
        <v>46</v>
      </c>
      <c r="B49" s="1">
        <v>13625426</v>
      </c>
      <c r="C49" s="1" t="s">
        <v>177</v>
      </c>
      <c r="D49" s="1" t="s">
        <v>13</v>
      </c>
      <c r="E49" s="2">
        <v>66</v>
      </c>
      <c r="F49" s="2" t="s">
        <v>36</v>
      </c>
      <c r="G49" s="2">
        <v>73</v>
      </c>
      <c r="H49" s="2" t="s">
        <v>35</v>
      </c>
      <c r="I49" s="38"/>
      <c r="J49" s="38"/>
      <c r="S49" s="38"/>
      <c r="T49" s="38"/>
      <c r="U49" s="2">
        <v>68</v>
      </c>
      <c r="V49" s="2" t="s">
        <v>33</v>
      </c>
      <c r="W49" s="2">
        <v>75</v>
      </c>
      <c r="X49" s="2" t="s">
        <v>33</v>
      </c>
      <c r="Y49" s="2">
        <v>67</v>
      </c>
      <c r="Z49" s="2" t="s">
        <v>33</v>
      </c>
      <c r="AA49" s="38"/>
      <c r="AB49" s="38"/>
      <c r="AC49" s="45">
        <v>71</v>
      </c>
      <c r="AD49" s="38" t="s">
        <v>35</v>
      </c>
      <c r="AE49" s="36">
        <f t="shared" si="0"/>
        <v>349</v>
      </c>
      <c r="AF49" s="35">
        <f t="shared" si="1"/>
        <v>69.8</v>
      </c>
    </row>
    <row r="50" spans="1:32" s="2" customFormat="1" ht="15.75" x14ac:dyDescent="0.25">
      <c r="A50" s="37">
        <v>47</v>
      </c>
      <c r="B50" s="1">
        <v>13625427</v>
      </c>
      <c r="C50" s="1" t="s">
        <v>178</v>
      </c>
      <c r="D50" s="1" t="s">
        <v>13</v>
      </c>
      <c r="E50" s="2">
        <v>78</v>
      </c>
      <c r="F50" s="2" t="s">
        <v>34</v>
      </c>
      <c r="G50" s="2">
        <v>72</v>
      </c>
      <c r="H50" s="2" t="s">
        <v>35</v>
      </c>
      <c r="I50" s="38"/>
      <c r="J50" s="38"/>
      <c r="S50" s="38"/>
      <c r="T50" s="38"/>
      <c r="U50" s="2">
        <v>66</v>
      </c>
      <c r="V50" s="2" t="s">
        <v>33</v>
      </c>
      <c r="W50" s="2">
        <v>89</v>
      </c>
      <c r="X50" s="2" t="s">
        <v>31</v>
      </c>
      <c r="Y50" s="2">
        <v>76</v>
      </c>
      <c r="Z50" s="2" t="s">
        <v>32</v>
      </c>
      <c r="AA50" s="38"/>
      <c r="AB50" s="38"/>
      <c r="AC50" s="45">
        <v>74</v>
      </c>
      <c r="AD50" s="38" t="s">
        <v>35</v>
      </c>
      <c r="AE50" s="36">
        <f t="shared" si="0"/>
        <v>381</v>
      </c>
      <c r="AF50" s="35">
        <f t="shared" si="1"/>
        <v>76.2</v>
      </c>
    </row>
    <row r="51" spans="1:32" s="2" customFormat="1" ht="15.75" x14ac:dyDescent="0.25">
      <c r="A51" s="37">
        <v>48</v>
      </c>
      <c r="B51" s="1">
        <v>13625428</v>
      </c>
      <c r="C51" s="1" t="s">
        <v>179</v>
      </c>
      <c r="D51" s="1" t="s">
        <v>13</v>
      </c>
      <c r="E51" s="2">
        <v>70</v>
      </c>
      <c r="F51" s="2" t="s">
        <v>35</v>
      </c>
      <c r="G51" s="2">
        <v>70</v>
      </c>
      <c r="H51" s="2" t="s">
        <v>35</v>
      </c>
      <c r="I51" s="38"/>
      <c r="J51" s="38"/>
      <c r="S51" s="38"/>
      <c r="T51" s="38"/>
      <c r="U51" s="2">
        <v>68</v>
      </c>
      <c r="V51" s="2" t="s">
        <v>33</v>
      </c>
      <c r="W51" s="2">
        <v>90</v>
      </c>
      <c r="X51" s="2" t="s">
        <v>31</v>
      </c>
      <c r="Y51" s="38">
        <v>71</v>
      </c>
      <c r="Z51" s="38" t="s">
        <v>33</v>
      </c>
      <c r="AC51" s="45">
        <v>63</v>
      </c>
      <c r="AD51" s="38" t="s">
        <v>36</v>
      </c>
      <c r="AE51" s="36">
        <f t="shared" si="0"/>
        <v>369</v>
      </c>
      <c r="AF51" s="35">
        <f t="shared" si="1"/>
        <v>73.8</v>
      </c>
    </row>
    <row r="52" spans="1:32" s="2" customFormat="1" ht="15.75" x14ac:dyDescent="0.25">
      <c r="A52" s="37">
        <v>49</v>
      </c>
      <c r="B52" s="1">
        <v>13625429</v>
      </c>
      <c r="C52" s="1" t="s">
        <v>180</v>
      </c>
      <c r="D52" s="1" t="s">
        <v>14</v>
      </c>
      <c r="E52" s="2">
        <v>72</v>
      </c>
      <c r="F52" s="2" t="s">
        <v>35</v>
      </c>
      <c r="G52" s="2">
        <v>59</v>
      </c>
      <c r="H52" s="2" t="s">
        <v>37</v>
      </c>
      <c r="I52" s="38"/>
      <c r="J52" s="38"/>
      <c r="S52" s="38"/>
      <c r="T52" s="38"/>
      <c r="U52" s="2">
        <v>66</v>
      </c>
      <c r="V52" s="2" t="s">
        <v>33</v>
      </c>
      <c r="W52" s="2">
        <v>84</v>
      </c>
      <c r="X52" s="2" t="s">
        <v>31</v>
      </c>
      <c r="Y52" s="2">
        <v>65</v>
      </c>
      <c r="Z52" s="2" t="s">
        <v>33</v>
      </c>
      <c r="AA52" s="38"/>
      <c r="AB52" s="38"/>
      <c r="AC52" s="45">
        <v>61</v>
      </c>
      <c r="AD52" s="38" t="s">
        <v>36</v>
      </c>
      <c r="AE52" s="36">
        <f t="shared" si="0"/>
        <v>346</v>
      </c>
      <c r="AF52" s="35">
        <f t="shared" si="1"/>
        <v>69.2</v>
      </c>
    </row>
    <row r="53" spans="1:32" s="2" customFormat="1" ht="15.75" x14ac:dyDescent="0.25">
      <c r="A53" s="37">
        <v>50</v>
      </c>
      <c r="B53" s="1">
        <v>13625430</v>
      </c>
      <c r="C53" s="1" t="s">
        <v>181</v>
      </c>
      <c r="D53" s="1" t="s">
        <v>13</v>
      </c>
      <c r="E53" s="2">
        <v>82</v>
      </c>
      <c r="F53" s="2" t="s">
        <v>33</v>
      </c>
      <c r="G53" s="2">
        <v>77</v>
      </c>
      <c r="H53" s="2" t="s">
        <v>34</v>
      </c>
      <c r="I53" s="38"/>
      <c r="J53" s="38"/>
      <c r="S53" s="38"/>
      <c r="T53" s="38"/>
      <c r="U53" s="2">
        <v>86</v>
      </c>
      <c r="V53" s="2" t="s">
        <v>31</v>
      </c>
      <c r="W53" s="2">
        <v>87</v>
      </c>
      <c r="X53" s="2" t="s">
        <v>31</v>
      </c>
      <c r="Y53" s="2">
        <v>94</v>
      </c>
      <c r="Z53" s="2" t="s">
        <v>30</v>
      </c>
      <c r="AA53" s="38"/>
      <c r="AB53" s="38"/>
      <c r="AC53" s="45">
        <v>81</v>
      </c>
      <c r="AD53" s="38" t="s">
        <v>33</v>
      </c>
      <c r="AE53" s="36">
        <f t="shared" si="0"/>
        <v>426</v>
      </c>
      <c r="AF53" s="35">
        <f t="shared" si="1"/>
        <v>85.2</v>
      </c>
    </row>
    <row r="54" spans="1:32" s="2" customFormat="1" ht="15.75" x14ac:dyDescent="0.25">
      <c r="A54" s="37">
        <v>51</v>
      </c>
      <c r="B54" s="1">
        <v>13625431</v>
      </c>
      <c r="C54" s="1" t="s">
        <v>182</v>
      </c>
      <c r="D54" s="1" t="s">
        <v>14</v>
      </c>
      <c r="E54" s="2">
        <v>77</v>
      </c>
      <c r="F54" s="2" t="s">
        <v>34</v>
      </c>
      <c r="G54" s="2">
        <v>81</v>
      </c>
      <c r="H54" s="2" t="s">
        <v>33</v>
      </c>
      <c r="I54" s="38"/>
      <c r="J54" s="38"/>
      <c r="S54" s="38"/>
      <c r="T54" s="38"/>
      <c r="U54" s="2">
        <v>67</v>
      </c>
      <c r="V54" s="2" t="s">
        <v>33</v>
      </c>
      <c r="W54" s="2">
        <v>89</v>
      </c>
      <c r="X54" s="2" t="s">
        <v>31</v>
      </c>
      <c r="Y54" s="38"/>
      <c r="Z54" s="38"/>
      <c r="AA54" s="2">
        <v>62</v>
      </c>
      <c r="AB54" s="2" t="s">
        <v>34</v>
      </c>
      <c r="AC54" s="45">
        <v>60</v>
      </c>
      <c r="AD54" s="38" t="s">
        <v>36</v>
      </c>
      <c r="AE54" s="36">
        <f t="shared" si="0"/>
        <v>376</v>
      </c>
      <c r="AF54" s="35">
        <f t="shared" si="1"/>
        <v>75.2</v>
      </c>
    </row>
    <row r="55" spans="1:32" s="2" customFormat="1" ht="15.75" x14ac:dyDescent="0.25">
      <c r="A55" s="37">
        <v>52</v>
      </c>
      <c r="B55" s="1">
        <v>13625432</v>
      </c>
      <c r="C55" s="1" t="s">
        <v>183</v>
      </c>
      <c r="D55" s="1" t="s">
        <v>13</v>
      </c>
      <c r="E55" s="2">
        <v>71</v>
      </c>
      <c r="F55" s="2" t="s">
        <v>35</v>
      </c>
      <c r="G55" s="2">
        <v>80</v>
      </c>
      <c r="H55" s="2" t="s">
        <v>33</v>
      </c>
      <c r="I55" s="38"/>
      <c r="J55" s="38"/>
      <c r="S55" s="38"/>
      <c r="T55" s="38"/>
      <c r="U55" s="2">
        <v>64</v>
      </c>
      <c r="V55" s="2" t="s">
        <v>34</v>
      </c>
      <c r="W55" s="2">
        <v>76</v>
      </c>
      <c r="X55" s="2" t="s">
        <v>33</v>
      </c>
      <c r="AA55" s="38">
        <v>56</v>
      </c>
      <c r="AB55" s="38" t="s">
        <v>35</v>
      </c>
      <c r="AC55" s="45">
        <v>58</v>
      </c>
      <c r="AD55" s="38" t="s">
        <v>37</v>
      </c>
      <c r="AE55" s="36">
        <f t="shared" si="0"/>
        <v>347</v>
      </c>
      <c r="AF55" s="35">
        <f t="shared" si="1"/>
        <v>69.400000000000006</v>
      </c>
    </row>
    <row r="56" spans="1:32" s="2" customFormat="1" ht="15.75" x14ac:dyDescent="0.25">
      <c r="A56" s="37">
        <v>53</v>
      </c>
      <c r="B56" s="1">
        <v>13625433</v>
      </c>
      <c r="C56" s="1" t="s">
        <v>184</v>
      </c>
      <c r="D56" s="1" t="s">
        <v>14</v>
      </c>
      <c r="E56" s="2">
        <v>55</v>
      </c>
      <c r="F56" s="2" t="s">
        <v>37</v>
      </c>
      <c r="G56" s="2">
        <v>50</v>
      </c>
      <c r="H56" s="2" t="s">
        <v>37</v>
      </c>
      <c r="I56" s="38"/>
      <c r="J56" s="38"/>
      <c r="S56" s="38"/>
      <c r="T56" s="38"/>
      <c r="U56" s="2">
        <v>60</v>
      </c>
      <c r="V56" s="2" t="s">
        <v>34</v>
      </c>
      <c r="W56" s="2">
        <v>74</v>
      </c>
      <c r="X56" s="2" t="s">
        <v>33</v>
      </c>
      <c r="Y56" s="2">
        <v>68</v>
      </c>
      <c r="Z56" s="2" t="s">
        <v>33</v>
      </c>
      <c r="AA56" s="38"/>
      <c r="AB56" s="38"/>
      <c r="AC56" s="45">
        <v>56</v>
      </c>
      <c r="AD56" s="38" t="s">
        <v>37</v>
      </c>
      <c r="AE56" s="36">
        <f t="shared" si="0"/>
        <v>307</v>
      </c>
      <c r="AF56" s="35">
        <f t="shared" si="1"/>
        <v>61.4</v>
      </c>
    </row>
    <row r="57" spans="1:32" s="2" customFormat="1" ht="15.75" x14ac:dyDescent="0.25">
      <c r="A57" s="37">
        <v>54</v>
      </c>
      <c r="B57" s="1">
        <v>13625434</v>
      </c>
      <c r="C57" s="1" t="s">
        <v>185</v>
      </c>
      <c r="D57" s="1" t="s">
        <v>13</v>
      </c>
      <c r="E57" s="2">
        <v>65</v>
      </c>
      <c r="F57" s="2" t="s">
        <v>36</v>
      </c>
      <c r="G57" s="2">
        <v>72</v>
      </c>
      <c r="H57" s="2" t="s">
        <v>35</v>
      </c>
      <c r="I57" s="38"/>
      <c r="J57" s="38"/>
      <c r="S57" s="38"/>
      <c r="T57" s="38"/>
      <c r="U57" s="2">
        <v>67</v>
      </c>
      <c r="V57" s="2" t="s">
        <v>33</v>
      </c>
      <c r="W57" s="2">
        <v>80</v>
      </c>
      <c r="X57" s="2" t="s">
        <v>32</v>
      </c>
      <c r="Y57" s="2">
        <v>57</v>
      </c>
      <c r="Z57" s="2" t="s">
        <v>35</v>
      </c>
      <c r="AC57" s="45">
        <v>68</v>
      </c>
      <c r="AD57" s="38" t="s">
        <v>35</v>
      </c>
      <c r="AE57" s="36">
        <f t="shared" si="0"/>
        <v>341</v>
      </c>
      <c r="AF57" s="35">
        <f t="shared" si="1"/>
        <v>68.2</v>
      </c>
    </row>
    <row r="58" spans="1:32" s="2" customFormat="1" ht="15.75" x14ac:dyDescent="0.25">
      <c r="A58" s="37">
        <v>55</v>
      </c>
      <c r="B58" s="1">
        <v>13625435</v>
      </c>
      <c r="C58" s="1" t="s">
        <v>186</v>
      </c>
      <c r="D58" s="1" t="s">
        <v>14</v>
      </c>
      <c r="E58" s="2">
        <v>59</v>
      </c>
      <c r="F58" s="2" t="s">
        <v>36</v>
      </c>
      <c r="G58" s="2">
        <v>54</v>
      </c>
      <c r="H58" s="2" t="s">
        <v>37</v>
      </c>
      <c r="I58" s="38"/>
      <c r="J58" s="38"/>
      <c r="S58" s="38"/>
      <c r="T58" s="38"/>
      <c r="U58" s="2">
        <v>64</v>
      </c>
      <c r="V58" s="2" t="s">
        <v>34</v>
      </c>
      <c r="W58" s="2">
        <v>84</v>
      </c>
      <c r="X58" s="2" t="s">
        <v>31</v>
      </c>
      <c r="Y58" s="2">
        <v>62</v>
      </c>
      <c r="Z58" s="2" t="s">
        <v>34</v>
      </c>
      <c r="AA58" s="38"/>
      <c r="AB58" s="38"/>
      <c r="AC58" s="45">
        <v>51</v>
      </c>
      <c r="AD58" s="38" t="s">
        <v>37</v>
      </c>
      <c r="AE58" s="36">
        <f t="shared" si="0"/>
        <v>323</v>
      </c>
      <c r="AF58" s="35">
        <f t="shared" si="1"/>
        <v>64.599999999999994</v>
      </c>
    </row>
    <row r="59" spans="1:32" s="2" customFormat="1" ht="15.75" x14ac:dyDescent="0.25">
      <c r="A59" s="37">
        <v>56</v>
      </c>
      <c r="B59" s="1">
        <v>13625436</v>
      </c>
      <c r="C59" s="1" t="s">
        <v>187</v>
      </c>
      <c r="D59" s="1" t="s">
        <v>14</v>
      </c>
      <c r="E59" s="2">
        <v>77</v>
      </c>
      <c r="F59" s="2" t="s">
        <v>34</v>
      </c>
      <c r="G59" s="2">
        <v>64</v>
      </c>
      <c r="H59" s="2" t="s">
        <v>36</v>
      </c>
      <c r="I59" s="38"/>
      <c r="J59" s="38"/>
      <c r="S59" s="38"/>
      <c r="T59" s="38"/>
      <c r="U59" s="2">
        <v>71</v>
      </c>
      <c r="V59" s="2" t="s">
        <v>32</v>
      </c>
      <c r="W59" s="2">
        <v>85</v>
      </c>
      <c r="X59" s="2" t="s">
        <v>31</v>
      </c>
      <c r="Y59" s="2">
        <v>78</v>
      </c>
      <c r="Z59" s="2" t="s">
        <v>32</v>
      </c>
      <c r="AA59" s="38"/>
      <c r="AB59" s="38"/>
      <c r="AC59" s="45">
        <v>61</v>
      </c>
      <c r="AD59" s="38" t="s">
        <v>36</v>
      </c>
      <c r="AE59" s="36">
        <f t="shared" si="0"/>
        <v>375</v>
      </c>
      <c r="AF59" s="35">
        <f t="shared" si="1"/>
        <v>75</v>
      </c>
    </row>
    <row r="60" spans="1:32" s="2" customFormat="1" ht="15.75" x14ac:dyDescent="0.25">
      <c r="A60" s="37">
        <v>57</v>
      </c>
      <c r="B60" s="1">
        <v>13625437</v>
      </c>
      <c r="C60" s="1" t="s">
        <v>188</v>
      </c>
      <c r="D60" s="1" t="s">
        <v>13</v>
      </c>
      <c r="E60" s="2">
        <v>67</v>
      </c>
      <c r="F60" s="2" t="s">
        <v>36</v>
      </c>
      <c r="G60" s="2">
        <v>69</v>
      </c>
      <c r="H60" s="2" t="s">
        <v>35</v>
      </c>
      <c r="I60" s="38"/>
      <c r="J60" s="38"/>
      <c r="S60" s="38"/>
      <c r="T60" s="38"/>
      <c r="U60" s="2">
        <v>77</v>
      </c>
      <c r="V60" s="2" t="s">
        <v>32</v>
      </c>
      <c r="W60" s="2">
        <v>88</v>
      </c>
      <c r="X60" s="2" t="s">
        <v>31</v>
      </c>
      <c r="Y60" s="2">
        <v>80</v>
      </c>
      <c r="Z60" s="2" t="s">
        <v>31</v>
      </c>
      <c r="AA60" s="38"/>
      <c r="AB60" s="38"/>
      <c r="AC60" s="45">
        <v>79</v>
      </c>
      <c r="AD60" s="38" t="s">
        <v>34</v>
      </c>
      <c r="AE60" s="36">
        <f t="shared" si="0"/>
        <v>381</v>
      </c>
      <c r="AF60" s="35">
        <f t="shared" si="1"/>
        <v>76.2</v>
      </c>
    </row>
    <row r="61" spans="1:32" s="2" customFormat="1" ht="15.75" x14ac:dyDescent="0.25">
      <c r="A61" s="37">
        <v>58</v>
      </c>
      <c r="B61" s="1">
        <v>13625438</v>
      </c>
      <c r="C61" s="1" t="s">
        <v>189</v>
      </c>
      <c r="D61" s="1" t="s">
        <v>13</v>
      </c>
      <c r="E61" s="2">
        <v>70</v>
      </c>
      <c r="F61" s="2" t="s">
        <v>35</v>
      </c>
      <c r="G61" s="2">
        <v>71</v>
      </c>
      <c r="H61" s="2" t="s">
        <v>35</v>
      </c>
      <c r="I61" s="38"/>
      <c r="J61" s="38"/>
      <c r="S61" s="38"/>
      <c r="T61" s="38"/>
      <c r="U61" s="2">
        <v>89</v>
      </c>
      <c r="V61" s="2" t="s">
        <v>30</v>
      </c>
      <c r="W61" s="2">
        <v>88</v>
      </c>
      <c r="X61" s="2" t="s">
        <v>31</v>
      </c>
      <c r="Y61" s="38">
        <v>92</v>
      </c>
      <c r="Z61" s="38" t="s">
        <v>30</v>
      </c>
      <c r="AC61" s="45">
        <v>84</v>
      </c>
      <c r="AD61" s="38" t="s">
        <v>33</v>
      </c>
      <c r="AE61" s="36">
        <f t="shared" si="0"/>
        <v>410</v>
      </c>
      <c r="AF61" s="35">
        <f t="shared" si="1"/>
        <v>82</v>
      </c>
    </row>
    <row r="62" spans="1:32" s="2" customFormat="1" ht="15.75" x14ac:dyDescent="0.25">
      <c r="A62" s="37">
        <v>59</v>
      </c>
      <c r="B62" s="1">
        <v>13625439</v>
      </c>
      <c r="C62" s="1" t="s">
        <v>190</v>
      </c>
      <c r="D62" s="1" t="s">
        <v>14</v>
      </c>
      <c r="E62" s="2">
        <v>68</v>
      </c>
      <c r="F62" s="2" t="s">
        <v>35</v>
      </c>
      <c r="G62" s="2">
        <v>53</v>
      </c>
      <c r="H62" s="2" t="s">
        <v>37</v>
      </c>
      <c r="I62" s="38"/>
      <c r="J62" s="38"/>
      <c r="S62" s="38"/>
      <c r="T62" s="38"/>
      <c r="U62" s="2">
        <v>73</v>
      </c>
      <c r="V62" s="2" t="s">
        <v>32</v>
      </c>
      <c r="W62" s="2">
        <v>80</v>
      </c>
      <c r="X62" s="2" t="s">
        <v>32</v>
      </c>
      <c r="Y62" s="2">
        <v>76</v>
      </c>
      <c r="Z62" s="2" t="s">
        <v>32</v>
      </c>
      <c r="AA62" s="38"/>
      <c r="AB62" s="38"/>
      <c r="AC62" s="45">
        <v>51</v>
      </c>
      <c r="AD62" s="38" t="s">
        <v>37</v>
      </c>
      <c r="AE62" s="36">
        <f t="shared" si="0"/>
        <v>350</v>
      </c>
      <c r="AF62" s="35">
        <f t="shared" si="1"/>
        <v>70</v>
      </c>
    </row>
    <row r="63" spans="1:32" s="2" customFormat="1" ht="15.75" x14ac:dyDescent="0.25">
      <c r="A63" s="37">
        <v>60</v>
      </c>
      <c r="B63" s="1">
        <v>13625440</v>
      </c>
      <c r="C63" s="1" t="s">
        <v>191</v>
      </c>
      <c r="D63" s="1" t="s">
        <v>13</v>
      </c>
      <c r="E63" s="2">
        <v>53</v>
      </c>
      <c r="F63" s="2" t="s">
        <v>37</v>
      </c>
      <c r="G63" s="2">
        <v>72</v>
      </c>
      <c r="H63" s="2" t="s">
        <v>35</v>
      </c>
      <c r="I63" s="38"/>
      <c r="J63" s="38"/>
      <c r="S63" s="38"/>
      <c r="T63" s="38"/>
      <c r="U63" s="2">
        <v>78</v>
      </c>
      <c r="V63" s="2" t="s">
        <v>31</v>
      </c>
      <c r="W63" s="2">
        <v>86</v>
      </c>
      <c r="X63" s="2" t="s">
        <v>31</v>
      </c>
      <c r="Y63" s="2">
        <v>56</v>
      </c>
      <c r="Z63" s="2" t="s">
        <v>35</v>
      </c>
      <c r="AA63" s="38"/>
      <c r="AB63" s="38"/>
      <c r="AC63" s="45">
        <v>53</v>
      </c>
      <c r="AD63" s="38" t="s">
        <v>37</v>
      </c>
      <c r="AE63" s="36">
        <f t="shared" si="0"/>
        <v>345</v>
      </c>
      <c r="AF63" s="35">
        <f t="shared" si="1"/>
        <v>69</v>
      </c>
    </row>
    <row r="64" spans="1:32" s="2" customFormat="1" ht="15.75" x14ac:dyDescent="0.25">
      <c r="A64" s="37">
        <v>61</v>
      </c>
      <c r="B64" s="1">
        <v>13625441</v>
      </c>
      <c r="C64" s="1" t="s">
        <v>192</v>
      </c>
      <c r="D64" s="1" t="s">
        <v>13</v>
      </c>
      <c r="E64" s="2">
        <v>86</v>
      </c>
      <c r="F64" s="2" t="s">
        <v>32</v>
      </c>
      <c r="G64" s="2">
        <v>89</v>
      </c>
      <c r="H64" s="2" t="s">
        <v>30</v>
      </c>
      <c r="S64" s="38"/>
      <c r="T64" s="38"/>
      <c r="U64" s="2">
        <v>97</v>
      </c>
      <c r="V64" s="2" t="s">
        <v>30</v>
      </c>
      <c r="W64" s="2">
        <v>96</v>
      </c>
      <c r="X64" s="2" t="s">
        <v>30</v>
      </c>
      <c r="Y64" s="2">
        <v>89</v>
      </c>
      <c r="Z64" s="2" t="s">
        <v>30</v>
      </c>
      <c r="AC64" s="45">
        <v>89</v>
      </c>
      <c r="AD64" s="38" t="s">
        <v>32</v>
      </c>
      <c r="AE64" s="36">
        <f t="shared" si="0"/>
        <v>457</v>
      </c>
      <c r="AF64" s="35">
        <f t="shared" si="1"/>
        <v>91.4</v>
      </c>
    </row>
    <row r="65" spans="1:32" s="2" customFormat="1" ht="15.75" x14ac:dyDescent="0.25">
      <c r="A65" s="37">
        <v>62</v>
      </c>
      <c r="B65" s="1">
        <v>13625442</v>
      </c>
      <c r="C65" s="1" t="s">
        <v>193</v>
      </c>
      <c r="D65" s="1" t="s">
        <v>13</v>
      </c>
      <c r="E65" s="2">
        <v>77</v>
      </c>
      <c r="F65" s="2" t="s">
        <v>34</v>
      </c>
      <c r="G65" s="2">
        <v>69</v>
      </c>
      <c r="H65" s="2" t="s">
        <v>35</v>
      </c>
      <c r="I65" s="38"/>
      <c r="J65" s="38"/>
      <c r="S65" s="38"/>
      <c r="T65" s="38"/>
      <c r="U65" s="2">
        <v>79</v>
      </c>
      <c r="V65" s="2" t="s">
        <v>31</v>
      </c>
      <c r="W65" s="2">
        <v>89</v>
      </c>
      <c r="X65" s="2" t="s">
        <v>31</v>
      </c>
      <c r="AA65" s="38">
        <v>71</v>
      </c>
      <c r="AB65" s="38" t="s">
        <v>33</v>
      </c>
      <c r="AC65" s="45">
        <v>84</v>
      </c>
      <c r="AD65" s="38" t="s">
        <v>33</v>
      </c>
      <c r="AE65" s="36">
        <f t="shared" si="0"/>
        <v>385</v>
      </c>
      <c r="AF65" s="35">
        <f t="shared" si="1"/>
        <v>77</v>
      </c>
    </row>
    <row r="66" spans="1:32" s="2" customFormat="1" ht="15.75" x14ac:dyDescent="0.25">
      <c r="A66" s="37">
        <v>63</v>
      </c>
      <c r="B66" s="1">
        <v>13625443</v>
      </c>
      <c r="C66" s="1" t="s">
        <v>194</v>
      </c>
      <c r="D66" s="1" t="s">
        <v>13</v>
      </c>
      <c r="E66" s="2">
        <v>85</v>
      </c>
      <c r="F66" s="2" t="s">
        <v>32</v>
      </c>
      <c r="G66" s="2">
        <v>83</v>
      </c>
      <c r="H66" s="2" t="s">
        <v>32</v>
      </c>
      <c r="I66" s="38"/>
      <c r="J66" s="38"/>
      <c r="S66" s="38"/>
      <c r="T66" s="38"/>
      <c r="U66" s="2">
        <v>81</v>
      </c>
      <c r="V66" s="2" t="s">
        <v>31</v>
      </c>
      <c r="W66" s="2">
        <v>95</v>
      </c>
      <c r="X66" s="2" t="s">
        <v>30</v>
      </c>
      <c r="Y66" s="2">
        <v>87</v>
      </c>
      <c r="Z66" s="2" t="s">
        <v>31</v>
      </c>
      <c r="AA66" s="38"/>
      <c r="AB66" s="38"/>
      <c r="AC66" s="45">
        <v>96</v>
      </c>
      <c r="AD66" s="38" t="s">
        <v>30</v>
      </c>
      <c r="AE66" s="36">
        <f t="shared" si="0"/>
        <v>431</v>
      </c>
      <c r="AF66" s="35">
        <f t="shared" si="1"/>
        <v>86.2</v>
      </c>
    </row>
    <row r="67" spans="1:32" s="2" customFormat="1" ht="15.75" x14ac:dyDescent="0.25">
      <c r="A67" s="37">
        <v>64</v>
      </c>
      <c r="B67" s="1">
        <v>13625444</v>
      </c>
      <c r="C67" s="1" t="s">
        <v>195</v>
      </c>
      <c r="D67" s="1" t="s">
        <v>13</v>
      </c>
      <c r="E67" s="2">
        <v>87</v>
      </c>
      <c r="F67" s="2" t="s">
        <v>31</v>
      </c>
      <c r="G67" s="2">
        <v>71</v>
      </c>
      <c r="H67" s="2" t="s">
        <v>35</v>
      </c>
      <c r="I67" s="38"/>
      <c r="J67" s="38"/>
      <c r="S67" s="38"/>
      <c r="T67" s="38"/>
      <c r="U67" s="2">
        <v>73</v>
      </c>
      <c r="V67" s="2" t="s">
        <v>32</v>
      </c>
      <c r="W67" s="2">
        <v>84</v>
      </c>
      <c r="X67" s="2" t="s">
        <v>31</v>
      </c>
      <c r="AA67" s="38">
        <v>66</v>
      </c>
      <c r="AB67" s="38" t="s">
        <v>34</v>
      </c>
      <c r="AC67" s="45">
        <v>85</v>
      </c>
      <c r="AD67" s="38" t="s">
        <v>32</v>
      </c>
      <c r="AE67" s="36">
        <f t="shared" si="0"/>
        <v>381</v>
      </c>
      <c r="AF67" s="35">
        <f t="shared" si="1"/>
        <v>76.2</v>
      </c>
    </row>
    <row r="68" spans="1:32" s="2" customFormat="1" ht="15.75" x14ac:dyDescent="0.25">
      <c r="A68" s="37">
        <v>65</v>
      </c>
      <c r="B68" s="1">
        <v>13625445</v>
      </c>
      <c r="C68" s="1" t="s">
        <v>196</v>
      </c>
      <c r="D68" s="1" t="s">
        <v>13</v>
      </c>
      <c r="E68" s="2">
        <v>67</v>
      </c>
      <c r="F68" s="2" t="s">
        <v>36</v>
      </c>
      <c r="G68" s="2">
        <v>60</v>
      </c>
      <c r="H68" s="2" t="s">
        <v>37</v>
      </c>
      <c r="I68" s="38"/>
      <c r="J68" s="38"/>
      <c r="S68" s="38"/>
      <c r="T68" s="38"/>
      <c r="U68" s="2">
        <v>75</v>
      </c>
      <c r="V68" s="2" t="s">
        <v>32</v>
      </c>
      <c r="W68" s="2">
        <v>85</v>
      </c>
      <c r="X68" s="2" t="s">
        <v>31</v>
      </c>
      <c r="Y68" s="2">
        <v>62</v>
      </c>
      <c r="Z68" s="2" t="s">
        <v>34</v>
      </c>
      <c r="AA68" s="38"/>
      <c r="AB68" s="38"/>
      <c r="AC68" s="45">
        <v>71</v>
      </c>
      <c r="AD68" s="38" t="s">
        <v>35</v>
      </c>
      <c r="AE68" s="36">
        <f t="shared" si="0"/>
        <v>349</v>
      </c>
      <c r="AF68" s="35">
        <f t="shared" si="1"/>
        <v>69.8</v>
      </c>
    </row>
    <row r="69" spans="1:32" s="2" customFormat="1" ht="15.75" x14ac:dyDescent="0.25">
      <c r="A69" s="37">
        <v>66</v>
      </c>
      <c r="B69" s="1">
        <v>13625446</v>
      </c>
      <c r="C69" s="1" t="s">
        <v>197</v>
      </c>
      <c r="D69" s="1" t="s">
        <v>13</v>
      </c>
      <c r="E69" s="2">
        <v>79</v>
      </c>
      <c r="F69" s="2" t="s">
        <v>33</v>
      </c>
      <c r="G69" s="2">
        <v>81</v>
      </c>
      <c r="H69" s="2" t="s">
        <v>33</v>
      </c>
      <c r="I69" s="38"/>
      <c r="J69" s="38"/>
      <c r="S69" s="38"/>
      <c r="T69" s="38"/>
      <c r="U69" s="2">
        <v>75</v>
      </c>
      <c r="V69" s="2" t="s">
        <v>32</v>
      </c>
      <c r="W69" s="2">
        <v>90</v>
      </c>
      <c r="X69" s="2" t="s">
        <v>31</v>
      </c>
      <c r="AA69" s="38">
        <v>61</v>
      </c>
      <c r="AB69" s="38" t="s">
        <v>35</v>
      </c>
      <c r="AC69" s="45">
        <v>82</v>
      </c>
      <c r="AD69" s="38" t="s">
        <v>33</v>
      </c>
      <c r="AE69" s="36">
        <f t="shared" ref="AE69:AE79" si="2">SUM(E69+G69+I69+K69+M69+O69+Q69+S69+U69+W69+Y69+AA69)</f>
        <v>386</v>
      </c>
      <c r="AF69" s="35">
        <f t="shared" ref="AF69:AF79" si="3">AE69/5</f>
        <v>77.2</v>
      </c>
    </row>
    <row r="70" spans="1:32" s="2" customFormat="1" ht="15.75" x14ac:dyDescent="0.25">
      <c r="A70" s="37">
        <v>67</v>
      </c>
      <c r="B70" s="1">
        <v>13625447</v>
      </c>
      <c r="C70" s="1" t="s">
        <v>198</v>
      </c>
      <c r="D70" s="1" t="s">
        <v>13</v>
      </c>
      <c r="E70" s="2">
        <v>69</v>
      </c>
      <c r="F70" s="2" t="s">
        <v>35</v>
      </c>
      <c r="G70" s="2">
        <v>67</v>
      </c>
      <c r="H70" s="2" t="s">
        <v>36</v>
      </c>
      <c r="I70" s="38"/>
      <c r="J70" s="38"/>
      <c r="S70" s="38"/>
      <c r="T70" s="38"/>
      <c r="U70" s="2">
        <v>80</v>
      </c>
      <c r="V70" s="2" t="s">
        <v>31</v>
      </c>
      <c r="W70" s="2">
        <v>82</v>
      </c>
      <c r="X70" s="2" t="s">
        <v>32</v>
      </c>
      <c r="Y70" s="2">
        <v>76</v>
      </c>
      <c r="Z70" s="2" t="s">
        <v>32</v>
      </c>
      <c r="AA70" s="38"/>
      <c r="AB70" s="38"/>
      <c r="AC70" s="45">
        <v>78</v>
      </c>
      <c r="AD70" s="38" t="s">
        <v>34</v>
      </c>
      <c r="AE70" s="36">
        <f t="shared" si="2"/>
        <v>374</v>
      </c>
      <c r="AF70" s="35">
        <f t="shared" si="3"/>
        <v>74.8</v>
      </c>
    </row>
    <row r="71" spans="1:32" s="2" customFormat="1" ht="15.75" x14ac:dyDescent="0.25">
      <c r="A71" s="37">
        <v>68</v>
      </c>
      <c r="B71" s="1">
        <v>13625448</v>
      </c>
      <c r="C71" s="1" t="s">
        <v>199</v>
      </c>
      <c r="D71" s="1" t="s">
        <v>13</v>
      </c>
      <c r="E71" s="2">
        <v>78</v>
      </c>
      <c r="F71" s="2" t="s">
        <v>34</v>
      </c>
      <c r="G71" s="2">
        <v>75</v>
      </c>
      <c r="H71" s="2" t="s">
        <v>34</v>
      </c>
      <c r="S71" s="38"/>
      <c r="T71" s="38"/>
      <c r="U71" s="38">
        <v>78</v>
      </c>
      <c r="V71" s="38" t="s">
        <v>31</v>
      </c>
      <c r="W71" s="38">
        <v>94</v>
      </c>
      <c r="X71" s="38" t="s">
        <v>30</v>
      </c>
      <c r="Y71" s="38">
        <v>94</v>
      </c>
      <c r="Z71" s="38" t="s">
        <v>30</v>
      </c>
      <c r="AC71" s="43">
        <v>89</v>
      </c>
      <c r="AD71" s="2" t="s">
        <v>32</v>
      </c>
      <c r="AE71" s="36">
        <f t="shared" si="2"/>
        <v>419</v>
      </c>
      <c r="AF71" s="35">
        <f t="shared" si="3"/>
        <v>83.8</v>
      </c>
    </row>
    <row r="72" spans="1:32" s="2" customFormat="1" ht="15.75" x14ac:dyDescent="0.25">
      <c r="A72" s="37">
        <v>69</v>
      </c>
      <c r="B72" s="1">
        <v>13625449</v>
      </c>
      <c r="C72" s="1" t="s">
        <v>200</v>
      </c>
      <c r="D72" s="1" t="s">
        <v>13</v>
      </c>
      <c r="E72" s="2">
        <v>54</v>
      </c>
      <c r="F72" s="2" t="s">
        <v>37</v>
      </c>
      <c r="G72" s="2">
        <v>71</v>
      </c>
      <c r="H72" s="2" t="s">
        <v>35</v>
      </c>
      <c r="I72" s="38"/>
      <c r="J72" s="38"/>
      <c r="U72" s="38">
        <v>60</v>
      </c>
      <c r="V72" s="38" t="s">
        <v>34</v>
      </c>
      <c r="W72" s="38">
        <v>61</v>
      </c>
      <c r="X72" s="38" t="s">
        <v>36</v>
      </c>
      <c r="Y72" s="38">
        <v>55</v>
      </c>
      <c r="Z72" s="38" t="s">
        <v>35</v>
      </c>
      <c r="AC72" s="43">
        <v>55</v>
      </c>
      <c r="AD72" s="2" t="s">
        <v>37</v>
      </c>
      <c r="AE72" s="36">
        <f t="shared" si="2"/>
        <v>301</v>
      </c>
      <c r="AF72" s="35">
        <f t="shared" si="3"/>
        <v>60.2</v>
      </c>
    </row>
    <row r="73" spans="1:32" s="2" customFormat="1" ht="15.75" x14ac:dyDescent="0.25">
      <c r="A73" s="37">
        <v>70</v>
      </c>
      <c r="B73" s="1">
        <v>13625450</v>
      </c>
      <c r="C73" s="1" t="s">
        <v>201</v>
      </c>
      <c r="D73" s="1" t="s">
        <v>13</v>
      </c>
      <c r="E73" s="2">
        <v>77</v>
      </c>
      <c r="F73" s="2" t="s">
        <v>34</v>
      </c>
      <c r="G73" s="2">
        <v>84</v>
      </c>
      <c r="H73" s="2" t="s">
        <v>32</v>
      </c>
      <c r="S73" s="38"/>
      <c r="T73" s="38"/>
      <c r="U73" s="38">
        <v>81</v>
      </c>
      <c r="V73" s="38" t="s">
        <v>31</v>
      </c>
      <c r="W73" s="38">
        <v>83</v>
      </c>
      <c r="X73" s="38" t="s">
        <v>32</v>
      </c>
      <c r="Y73" s="38">
        <v>89</v>
      </c>
      <c r="Z73" s="38" t="s">
        <v>30</v>
      </c>
      <c r="AC73" s="43">
        <v>81</v>
      </c>
      <c r="AD73" s="2" t="s">
        <v>33</v>
      </c>
      <c r="AE73" s="36">
        <f t="shared" si="2"/>
        <v>414</v>
      </c>
      <c r="AF73" s="35">
        <f t="shared" si="3"/>
        <v>82.8</v>
      </c>
    </row>
    <row r="74" spans="1:32" s="2" customFormat="1" ht="15.75" x14ac:dyDescent="0.25">
      <c r="A74" s="37">
        <v>71</v>
      </c>
      <c r="B74" s="1">
        <v>13625451</v>
      </c>
      <c r="C74" s="1" t="s">
        <v>202</v>
      </c>
      <c r="D74" s="1" t="s">
        <v>14</v>
      </c>
      <c r="E74" s="2">
        <v>74</v>
      </c>
      <c r="F74" s="2" t="s">
        <v>34</v>
      </c>
      <c r="G74" s="2">
        <v>76</v>
      </c>
      <c r="H74" s="2" t="s">
        <v>34</v>
      </c>
      <c r="I74" s="38"/>
      <c r="J74" s="38"/>
      <c r="U74" s="38">
        <v>70</v>
      </c>
      <c r="V74" s="38" t="s">
        <v>33</v>
      </c>
      <c r="W74" s="38">
        <v>85</v>
      </c>
      <c r="X74" s="38" t="s">
        <v>31</v>
      </c>
      <c r="Y74" s="38">
        <v>84</v>
      </c>
      <c r="Z74" s="38" t="s">
        <v>31</v>
      </c>
      <c r="AC74" s="43">
        <v>78</v>
      </c>
      <c r="AD74" s="2" t="s">
        <v>34</v>
      </c>
      <c r="AE74" s="36">
        <f t="shared" si="2"/>
        <v>389</v>
      </c>
      <c r="AF74" s="35">
        <f t="shared" si="3"/>
        <v>77.8</v>
      </c>
    </row>
    <row r="75" spans="1:32" s="2" customFormat="1" ht="15.75" x14ac:dyDescent="0.25">
      <c r="A75" s="37">
        <v>72</v>
      </c>
      <c r="B75" s="1">
        <v>13625452</v>
      </c>
      <c r="C75" s="1" t="s">
        <v>203</v>
      </c>
      <c r="D75" s="1" t="s">
        <v>13</v>
      </c>
      <c r="E75" s="2">
        <v>79</v>
      </c>
      <c r="F75" s="2" t="s">
        <v>33</v>
      </c>
      <c r="G75" s="2">
        <v>82</v>
      </c>
      <c r="H75" s="2" t="s">
        <v>32</v>
      </c>
      <c r="I75" s="38"/>
      <c r="J75" s="38"/>
      <c r="S75" s="2">
        <v>69</v>
      </c>
      <c r="T75" s="2" t="s">
        <v>34</v>
      </c>
      <c r="U75" s="38">
        <v>84</v>
      </c>
      <c r="V75" s="38" t="s">
        <v>31</v>
      </c>
      <c r="W75" s="38">
        <v>95</v>
      </c>
      <c r="X75" s="38" t="s">
        <v>30</v>
      </c>
      <c r="Y75" s="38"/>
      <c r="Z75" s="38"/>
      <c r="AC75" s="43">
        <v>91</v>
      </c>
      <c r="AD75" s="2" t="s">
        <v>31</v>
      </c>
      <c r="AE75" s="36">
        <f t="shared" si="2"/>
        <v>409</v>
      </c>
      <c r="AF75" s="35">
        <f t="shared" si="3"/>
        <v>81.8</v>
      </c>
    </row>
    <row r="76" spans="1:32" s="2" customFormat="1" ht="15.75" x14ac:dyDescent="0.25">
      <c r="A76" s="37">
        <v>73</v>
      </c>
      <c r="B76" s="1">
        <v>13625453</v>
      </c>
      <c r="C76" s="1" t="s">
        <v>204</v>
      </c>
      <c r="D76" s="1" t="s">
        <v>14</v>
      </c>
      <c r="E76" s="2">
        <v>62</v>
      </c>
      <c r="F76" s="2" t="s">
        <v>36</v>
      </c>
      <c r="G76" s="2">
        <v>66</v>
      </c>
      <c r="H76" s="2" t="s">
        <v>36</v>
      </c>
      <c r="S76" s="38"/>
      <c r="T76" s="38"/>
      <c r="U76" s="38">
        <v>64</v>
      </c>
      <c r="V76" s="38" t="s">
        <v>34</v>
      </c>
      <c r="W76" s="38">
        <v>82</v>
      </c>
      <c r="X76" s="38" t="s">
        <v>32</v>
      </c>
      <c r="Y76" s="38">
        <v>72</v>
      </c>
      <c r="Z76" s="38" t="s">
        <v>32</v>
      </c>
      <c r="AC76" s="43">
        <v>56</v>
      </c>
      <c r="AD76" s="2" t="s">
        <v>37</v>
      </c>
      <c r="AE76" s="36">
        <f t="shared" si="2"/>
        <v>346</v>
      </c>
      <c r="AF76" s="35">
        <f t="shared" si="3"/>
        <v>69.2</v>
      </c>
    </row>
    <row r="77" spans="1:32" s="2" customFormat="1" ht="15.75" x14ac:dyDescent="0.25">
      <c r="A77" s="37">
        <v>74</v>
      </c>
      <c r="B77" s="1">
        <v>13625454</v>
      </c>
      <c r="C77" s="1" t="s">
        <v>205</v>
      </c>
      <c r="D77" s="1" t="s">
        <v>14</v>
      </c>
      <c r="E77" s="2">
        <v>66</v>
      </c>
      <c r="F77" s="2" t="s">
        <v>36</v>
      </c>
      <c r="I77" s="38">
        <v>65</v>
      </c>
      <c r="J77" s="38" t="s">
        <v>33</v>
      </c>
      <c r="K77" s="2">
        <v>61</v>
      </c>
      <c r="L77" s="2" t="s">
        <v>35</v>
      </c>
      <c r="M77" s="2">
        <v>59</v>
      </c>
      <c r="N77" s="2" t="s">
        <v>36</v>
      </c>
      <c r="O77" s="2">
        <v>84</v>
      </c>
      <c r="P77" s="2" t="s">
        <v>32</v>
      </c>
      <c r="U77" s="38"/>
      <c r="V77" s="38"/>
      <c r="W77" s="38"/>
      <c r="X77" s="38"/>
      <c r="Y77" s="38"/>
      <c r="Z77" s="38"/>
      <c r="AC77" s="43">
        <v>92</v>
      </c>
      <c r="AD77" s="2" t="s">
        <v>31</v>
      </c>
      <c r="AE77" s="36">
        <f t="shared" si="2"/>
        <v>335</v>
      </c>
      <c r="AF77" s="35">
        <f t="shared" si="3"/>
        <v>67</v>
      </c>
    </row>
    <row r="78" spans="1:32" s="2" customFormat="1" ht="15.75" x14ac:dyDescent="0.25">
      <c r="A78" s="37">
        <v>75</v>
      </c>
      <c r="B78" s="1">
        <v>13625455</v>
      </c>
      <c r="C78" s="1" t="s">
        <v>206</v>
      </c>
      <c r="D78" s="1" t="s">
        <v>14</v>
      </c>
      <c r="E78" s="2">
        <v>65</v>
      </c>
      <c r="F78" s="2" t="s">
        <v>36</v>
      </c>
      <c r="G78" s="2">
        <v>62</v>
      </c>
      <c r="H78" s="2" t="s">
        <v>36</v>
      </c>
      <c r="I78" s="2">
        <v>46</v>
      </c>
      <c r="J78" s="2" t="s">
        <v>36</v>
      </c>
      <c r="K78" s="2">
        <v>61</v>
      </c>
      <c r="L78" s="2" t="s">
        <v>35</v>
      </c>
      <c r="M78" s="2">
        <v>38</v>
      </c>
      <c r="N78" s="2" t="s">
        <v>38</v>
      </c>
      <c r="S78" s="40"/>
      <c r="T78" s="40"/>
      <c r="U78" s="38"/>
      <c r="V78" s="38"/>
      <c r="W78" s="38"/>
      <c r="X78" s="38"/>
      <c r="Y78" s="38"/>
      <c r="Z78" s="38"/>
      <c r="AA78" s="40"/>
      <c r="AB78" s="40"/>
      <c r="AC78" s="38"/>
      <c r="AD78" s="38"/>
      <c r="AE78" s="36">
        <f t="shared" si="2"/>
        <v>272</v>
      </c>
      <c r="AF78" s="35">
        <f t="shared" si="3"/>
        <v>54.4</v>
      </c>
    </row>
    <row r="79" spans="1:32" s="2" customFormat="1" ht="15.75" x14ac:dyDescent="0.25">
      <c r="A79" s="37">
        <v>76</v>
      </c>
      <c r="B79" s="1">
        <v>13625456</v>
      </c>
      <c r="C79" s="1" t="s">
        <v>207</v>
      </c>
      <c r="D79" s="1" t="s">
        <v>14</v>
      </c>
      <c r="E79" s="2">
        <v>70</v>
      </c>
      <c r="F79" s="2" t="s">
        <v>35</v>
      </c>
      <c r="G79" s="2">
        <v>73</v>
      </c>
      <c r="H79" s="2" t="s">
        <v>35</v>
      </c>
      <c r="I79" s="38">
        <v>46</v>
      </c>
      <c r="J79" s="38" t="s">
        <v>36</v>
      </c>
      <c r="K79" s="2">
        <v>65</v>
      </c>
      <c r="L79" s="2" t="s">
        <v>34</v>
      </c>
      <c r="M79" s="2">
        <v>37</v>
      </c>
      <c r="N79" s="2" t="s">
        <v>38</v>
      </c>
      <c r="S79" s="38"/>
      <c r="T79" s="38"/>
      <c r="AA79" s="38"/>
      <c r="AB79" s="38"/>
      <c r="AC79" s="38"/>
      <c r="AD79" s="38"/>
      <c r="AE79" s="36">
        <f t="shared" si="2"/>
        <v>291</v>
      </c>
      <c r="AF79" s="35">
        <f t="shared" si="3"/>
        <v>58.2</v>
      </c>
    </row>
    <row r="80" spans="1:32" ht="15.75" x14ac:dyDescent="0.25">
      <c r="A80" s="54"/>
      <c r="B80" s="54"/>
      <c r="C80" s="55" t="s">
        <v>121</v>
      </c>
      <c r="D80" s="56"/>
      <c r="E80" s="57">
        <f t="shared" ref="E80:AD80" si="4">COUNTA(E4:E79)</f>
        <v>76</v>
      </c>
      <c r="F80" s="57">
        <f t="shared" si="4"/>
        <v>76</v>
      </c>
      <c r="G80" s="57">
        <f t="shared" si="4"/>
        <v>50</v>
      </c>
      <c r="H80" s="57">
        <f t="shared" si="4"/>
        <v>50</v>
      </c>
      <c r="I80" s="57">
        <f t="shared" si="4"/>
        <v>22</v>
      </c>
      <c r="J80" s="57">
        <f t="shared" si="4"/>
        <v>22</v>
      </c>
      <c r="K80" s="57">
        <f t="shared" si="4"/>
        <v>36</v>
      </c>
      <c r="L80" s="57">
        <f t="shared" si="4"/>
        <v>36</v>
      </c>
      <c r="M80" s="57">
        <f t="shared" si="4"/>
        <v>36</v>
      </c>
      <c r="N80" s="57">
        <f t="shared" si="4"/>
        <v>36</v>
      </c>
      <c r="O80" s="57">
        <f t="shared" si="4"/>
        <v>19</v>
      </c>
      <c r="P80" s="57">
        <f t="shared" si="4"/>
        <v>19</v>
      </c>
      <c r="Q80" s="57">
        <f t="shared" si="4"/>
        <v>15</v>
      </c>
      <c r="R80" s="57">
        <f t="shared" si="4"/>
        <v>15</v>
      </c>
      <c r="S80" s="57">
        <f t="shared" si="4"/>
        <v>7</v>
      </c>
      <c r="T80" s="57">
        <f t="shared" si="4"/>
        <v>7</v>
      </c>
      <c r="U80" s="57">
        <f t="shared" si="4"/>
        <v>40</v>
      </c>
      <c r="V80" s="57">
        <f t="shared" si="4"/>
        <v>40</v>
      </c>
      <c r="W80" s="57">
        <f t="shared" si="4"/>
        <v>40</v>
      </c>
      <c r="X80" s="57">
        <f t="shared" si="4"/>
        <v>40</v>
      </c>
      <c r="Y80" s="57">
        <f t="shared" si="4"/>
        <v>34</v>
      </c>
      <c r="Z80" s="57">
        <f t="shared" si="4"/>
        <v>34</v>
      </c>
      <c r="AA80" s="57">
        <f t="shared" si="4"/>
        <v>5</v>
      </c>
      <c r="AB80" s="57">
        <f t="shared" si="4"/>
        <v>5</v>
      </c>
      <c r="AC80" s="57">
        <f t="shared" si="4"/>
        <v>74</v>
      </c>
      <c r="AD80" s="57">
        <f t="shared" si="4"/>
        <v>74</v>
      </c>
      <c r="AE80" s="54"/>
      <c r="AF80" s="54"/>
    </row>
    <row r="81" spans="1:32" ht="15.75" x14ac:dyDescent="0.25">
      <c r="A81" s="54"/>
      <c r="B81" s="54"/>
      <c r="C81" s="55" t="s">
        <v>122</v>
      </c>
      <c r="D81" s="56"/>
      <c r="E81" s="58">
        <f>COUNTIF(E4:E79,"&gt;32")-F81</f>
        <v>76</v>
      </c>
      <c r="F81" s="58">
        <f>COUNTIF(F54:F79,"=E")</f>
        <v>0</v>
      </c>
      <c r="G81" s="58">
        <f>COUNTIF(G4:G79,"&gt;32")-H81</f>
        <v>50</v>
      </c>
      <c r="H81" s="58">
        <f>COUNTIF(H54:H79,"=E")</f>
        <v>0</v>
      </c>
      <c r="I81" s="58">
        <f>COUNTIF(I4:I79,"&gt;32")-J81</f>
        <v>22</v>
      </c>
      <c r="J81" s="58">
        <f>COUNTIF(J54:J79,"=E")</f>
        <v>0</v>
      </c>
      <c r="K81" s="58">
        <f>COUNTIF(K4:K79,"&gt;32")-L81</f>
        <v>36</v>
      </c>
      <c r="L81" s="58">
        <f>COUNTIF(L54:L79,"=E")</f>
        <v>0</v>
      </c>
      <c r="M81" s="58">
        <f>COUNTIF(M4:M79,"&gt;32")-N81</f>
        <v>34</v>
      </c>
      <c r="N81" s="58">
        <f>COUNTIF(N54:N79,"=E")</f>
        <v>2</v>
      </c>
      <c r="O81" s="58">
        <f>COUNTIF(O4:O79,"&gt;32")-P81</f>
        <v>19</v>
      </c>
      <c r="P81" s="58">
        <f>COUNTIF(P54:P79,"=E")</f>
        <v>0</v>
      </c>
      <c r="Q81" s="58">
        <f>COUNTIF(Q4:Q79,"&gt;32")-R81</f>
        <v>15</v>
      </c>
      <c r="R81" s="58">
        <f>COUNTIF(R54:R79,"=E")</f>
        <v>0</v>
      </c>
      <c r="S81" s="58">
        <f>COUNTIF(S4:S79,"&gt;32")-T81</f>
        <v>7</v>
      </c>
      <c r="T81" s="58">
        <f>COUNTIF(T54:T79,"=E")</f>
        <v>0</v>
      </c>
      <c r="U81" s="58">
        <f>COUNTIF(U4:U79,"&gt;32")-V81</f>
        <v>40</v>
      </c>
      <c r="V81" s="58">
        <f>COUNTIF(V57:V79,"=E")</f>
        <v>0</v>
      </c>
      <c r="W81" s="58">
        <f>COUNTIF(W4:W79,"&gt;32")-X81</f>
        <v>40</v>
      </c>
      <c r="X81" s="58">
        <f>COUNTIF(X54:X79,"=E")</f>
        <v>0</v>
      </c>
      <c r="Y81" s="58">
        <f>COUNTIF(Y4:Y79,"&gt;32")-Z81</f>
        <v>34</v>
      </c>
      <c r="Z81" s="58">
        <f>COUNTIF(Z54:Z79,"=E")</f>
        <v>0</v>
      </c>
      <c r="AA81" s="58">
        <f>COUNTIF(AA4:AA79,"&gt;32")-AB81</f>
        <v>5</v>
      </c>
      <c r="AB81" s="58">
        <f>COUNTIF(AB54:AB79,"=E")</f>
        <v>0</v>
      </c>
      <c r="AC81" s="58">
        <f>COUNTIF(AC4:AC79,"&gt;32")-AD81</f>
        <v>74</v>
      </c>
      <c r="AD81" s="58">
        <f>COUNTIF(AD54:AD79,"=E")</f>
        <v>0</v>
      </c>
      <c r="AE81" s="54"/>
      <c r="AF81" s="54"/>
    </row>
    <row r="85" spans="1:32" ht="17.25" x14ac:dyDescent="0.3">
      <c r="C85" s="30" t="s">
        <v>131</v>
      </c>
      <c r="D85" s="31"/>
      <c r="E85" s="31"/>
      <c r="F85" s="31"/>
      <c r="G85" s="31">
        <f>COUNTA(C4:C79)</f>
        <v>76</v>
      </c>
      <c r="AA85" s="46" t="s">
        <v>256</v>
      </c>
      <c r="AB85" s="47"/>
    </row>
    <row r="86" spans="1:32" ht="17.25" x14ac:dyDescent="0.3">
      <c r="C86" s="30" t="s">
        <v>15</v>
      </c>
      <c r="D86" s="31"/>
      <c r="E86" s="31"/>
      <c r="F86" s="31"/>
      <c r="G86" s="31">
        <f>COUNTIF(D4:D79,"BOY")</f>
        <v>38</v>
      </c>
      <c r="AA86" s="46" t="s">
        <v>78</v>
      </c>
      <c r="AB86" s="47"/>
    </row>
    <row r="87" spans="1:32" ht="17.25" x14ac:dyDescent="0.3">
      <c r="C87" s="30" t="s">
        <v>16</v>
      </c>
      <c r="D87" s="31"/>
      <c r="E87" s="31"/>
      <c r="F87" s="31"/>
      <c r="G87" s="31">
        <f>COUNTIF(D4:D79,"GIRL")</f>
        <v>38</v>
      </c>
    </row>
  </sheetData>
  <mergeCells count="4">
    <mergeCell ref="A1:AF1"/>
    <mergeCell ref="A2:AF2"/>
    <mergeCell ref="AA85:AB85"/>
    <mergeCell ref="AA86:AB86"/>
  </mergeCells>
  <conditionalFormatting sqref="AF4:AF79">
    <cfRule type="cellIs" dxfId="2" priority="2" operator="greaterThan">
      <formula>90</formula>
    </cfRule>
  </conditionalFormatting>
  <conditionalFormatting sqref="E4:AD79">
    <cfRule type="cellIs" dxfId="1" priority="1" operator="equal">
      <formula>"E"</formula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workbookViewId="0">
      <selection activeCell="I8" sqref="I8"/>
    </sheetView>
  </sheetViews>
  <sheetFormatPr defaultRowHeight="15" x14ac:dyDescent="0.25"/>
  <cols>
    <col min="1" max="1" width="10.5703125" style="1" customWidth="1"/>
    <col min="2" max="2" width="21.42578125" style="1" customWidth="1"/>
    <col min="3" max="3" width="16.7109375" style="1" customWidth="1"/>
    <col min="4" max="4" width="15" style="1" customWidth="1"/>
    <col min="5" max="5" width="15.28515625" style="1" customWidth="1"/>
    <col min="6" max="6" width="14.28515625" style="1" customWidth="1"/>
    <col min="7" max="7" width="13" style="1" customWidth="1"/>
    <col min="8" max="8" width="15.140625" style="1" customWidth="1"/>
    <col min="9" max="29" width="9.140625" style="2"/>
    <col min="30" max="16384" width="9.140625" style="1"/>
  </cols>
  <sheetData>
    <row r="1" spans="1:29" s="16" customFormat="1" ht="29.25" customHeight="1" x14ac:dyDescent="0.35">
      <c r="A1" s="60" t="s">
        <v>254</v>
      </c>
      <c r="B1" s="61"/>
      <c r="C1" s="61"/>
      <c r="D1" s="61"/>
      <c r="E1" s="61"/>
      <c r="F1" s="61"/>
      <c r="G1" s="61"/>
      <c r="H1" s="62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s="15" customFormat="1" ht="29.25" customHeight="1" x14ac:dyDescent="0.35">
      <c r="A2" s="63" t="s">
        <v>255</v>
      </c>
      <c r="B2" s="64"/>
      <c r="C2" s="64"/>
      <c r="D2" s="64"/>
      <c r="E2" s="64"/>
      <c r="F2" s="64"/>
      <c r="G2" s="64"/>
      <c r="H2" s="65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s="29" customFormat="1" ht="78" customHeight="1" x14ac:dyDescent="0.25">
      <c r="A3" s="59" t="s">
        <v>0</v>
      </c>
      <c r="B3" s="59" t="s">
        <v>6</v>
      </c>
      <c r="C3" s="59" t="s">
        <v>7</v>
      </c>
      <c r="D3" s="59" t="s">
        <v>8</v>
      </c>
      <c r="E3" s="59" t="s">
        <v>9</v>
      </c>
      <c r="F3" s="59" t="s">
        <v>10</v>
      </c>
      <c r="G3" s="59" t="s">
        <v>11</v>
      </c>
      <c r="H3" s="59" t="s">
        <v>22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x14ac:dyDescent="0.25">
      <c r="A4" s="1">
        <v>1</v>
      </c>
      <c r="B4" s="1" t="s">
        <v>283</v>
      </c>
      <c r="C4" s="1">
        <f>'Result Analysis'!G85</f>
        <v>76</v>
      </c>
      <c r="D4" s="1">
        <v>74</v>
      </c>
      <c r="E4" s="1">
        <v>2</v>
      </c>
      <c r="F4" s="1">
        <v>0</v>
      </c>
      <c r="G4" s="33">
        <f>D4/C4*100</f>
        <v>97.368421052631575</v>
      </c>
      <c r="H4" s="33">
        <f>'Teacherwise Result'!T17</f>
        <v>56.525330396475773</v>
      </c>
    </row>
    <row r="5" spans="1:29" x14ac:dyDescent="0.25">
      <c r="A5" s="1">
        <v>2</v>
      </c>
      <c r="B5" s="1" t="s">
        <v>130</v>
      </c>
      <c r="C5" s="1">
        <v>36</v>
      </c>
      <c r="D5" s="1">
        <v>34</v>
      </c>
      <c r="E5" s="1">
        <v>2</v>
      </c>
      <c r="F5" s="1">
        <v>0</v>
      </c>
      <c r="G5" s="33">
        <v>94.4</v>
      </c>
      <c r="H5" s="33">
        <v>54.8</v>
      </c>
    </row>
    <row r="6" spans="1:29" x14ac:dyDescent="0.25">
      <c r="A6" s="1">
        <v>3</v>
      </c>
      <c r="B6" s="1" t="s">
        <v>284</v>
      </c>
      <c r="C6" s="1">
        <v>40</v>
      </c>
      <c r="D6" s="1">
        <v>40</v>
      </c>
      <c r="E6" s="1">
        <v>0</v>
      </c>
      <c r="F6" s="1">
        <v>0</v>
      </c>
      <c r="G6" s="33">
        <v>100</v>
      </c>
      <c r="H6" s="33">
        <v>58</v>
      </c>
    </row>
    <row r="9" spans="1:29" s="10" customFormat="1" ht="52.5" customHeight="1" x14ac:dyDescent="0.25">
      <c r="A9" s="9" t="s">
        <v>17</v>
      </c>
      <c r="B9" s="48" t="s">
        <v>18</v>
      </c>
      <c r="C9" s="48"/>
      <c r="D9" s="48"/>
      <c r="E9" s="48"/>
      <c r="F9" s="48"/>
      <c r="G9" s="48"/>
      <c r="H9" s="4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</row>
    <row r="10" spans="1:29" ht="15.75" x14ac:dyDescent="0.25">
      <c r="A10" s="11"/>
    </row>
    <row r="11" spans="1:29" x14ac:dyDescent="0.25">
      <c r="A11" s="14"/>
      <c r="G11" s="46" t="s">
        <v>256</v>
      </c>
      <c r="H11" s="47"/>
    </row>
    <row r="12" spans="1:29" x14ac:dyDescent="0.25">
      <c r="A12" s="14"/>
      <c r="G12" s="46" t="s">
        <v>78</v>
      </c>
      <c r="H12" s="47"/>
    </row>
    <row r="15" spans="1:29" x14ac:dyDescent="0.25">
      <c r="C15" s="12"/>
    </row>
  </sheetData>
  <mergeCells count="5">
    <mergeCell ref="B9:H9"/>
    <mergeCell ref="G12:H12"/>
    <mergeCell ref="G11:H11"/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workbookViewId="0">
      <selection activeCell="H3" sqref="H3:H4"/>
    </sheetView>
  </sheetViews>
  <sheetFormatPr defaultRowHeight="15" x14ac:dyDescent="0.25"/>
  <cols>
    <col min="1" max="1" width="7.140625" style="1" customWidth="1"/>
    <col min="2" max="2" width="14.42578125" style="1" customWidth="1"/>
    <col min="3" max="3" width="11.5703125" style="1" customWidth="1"/>
    <col min="4" max="4" width="9.140625" style="1"/>
    <col min="5" max="5" width="11.140625" style="1" customWidth="1"/>
    <col min="6" max="6" width="12.5703125" style="1" customWidth="1"/>
    <col min="7" max="7" width="11.28515625" style="1" customWidth="1"/>
    <col min="8" max="9" width="12.85546875" style="1" customWidth="1"/>
    <col min="10" max="15" width="9.140625" style="1"/>
    <col min="16" max="41" width="9.140625" style="2"/>
    <col min="42" max="16384" width="9.140625" style="1"/>
  </cols>
  <sheetData>
    <row r="1" spans="1:41" s="18" customFormat="1" ht="30.75" customHeight="1" x14ac:dyDescent="0.3">
      <c r="A1" s="71" t="s">
        <v>257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s="17" customFormat="1" ht="22.5" customHeight="1" x14ac:dyDescent="0.3">
      <c r="A2" s="71" t="s">
        <v>258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1" s="20" customFormat="1" ht="43.5" customHeight="1" x14ac:dyDescent="0.25">
      <c r="A3" s="72" t="s">
        <v>0</v>
      </c>
      <c r="B3" s="72" t="s">
        <v>21</v>
      </c>
      <c r="C3" s="73" t="s">
        <v>7</v>
      </c>
      <c r="D3" s="73" t="s">
        <v>8</v>
      </c>
      <c r="E3" s="73" t="s">
        <v>9</v>
      </c>
      <c r="F3" s="73" t="s">
        <v>10</v>
      </c>
      <c r="G3" s="73" t="s">
        <v>11</v>
      </c>
      <c r="H3" s="72" t="s">
        <v>22</v>
      </c>
      <c r="I3" s="89" t="s">
        <v>71</v>
      </c>
      <c r="J3" s="90"/>
      <c r="K3" s="90"/>
      <c r="L3" s="90"/>
      <c r="M3" s="90"/>
      <c r="N3" s="90"/>
      <c r="O3" s="9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s="28" customFormat="1" ht="48.75" customHeight="1" x14ac:dyDescent="0.25">
      <c r="A4" s="92"/>
      <c r="B4" s="92"/>
      <c r="C4" s="92"/>
      <c r="D4" s="92"/>
      <c r="E4" s="92"/>
      <c r="F4" s="92"/>
      <c r="G4" s="92"/>
      <c r="H4" s="92"/>
      <c r="I4" s="75" t="s">
        <v>107</v>
      </c>
      <c r="J4" s="59" t="s">
        <v>72</v>
      </c>
      <c r="K4" s="59" t="s">
        <v>73</v>
      </c>
      <c r="L4" s="59" t="s">
        <v>74</v>
      </c>
      <c r="M4" s="59" t="s">
        <v>75</v>
      </c>
      <c r="N4" s="59" t="s">
        <v>76</v>
      </c>
      <c r="O4" s="74" t="s">
        <v>4</v>
      </c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</row>
    <row r="5" spans="1:41" x14ac:dyDescent="0.25">
      <c r="A5" s="13">
        <v>1</v>
      </c>
      <c r="B5" s="1" t="s">
        <v>123</v>
      </c>
      <c r="C5" s="34">
        <f>'Result Analysis'!E80</f>
        <v>76</v>
      </c>
      <c r="D5" s="34">
        <f>'Result Analysis'!E81</f>
        <v>76</v>
      </c>
      <c r="E5" s="34">
        <f>'Result Analysis'!F$81</f>
        <v>0</v>
      </c>
      <c r="F5" s="1">
        <v>0</v>
      </c>
      <c r="G5" s="34">
        <f>D5/C5*100</f>
        <v>100</v>
      </c>
      <c r="H5" s="32">
        <f>'Teacherwise Result'!T4</f>
        <v>53.618421052631582</v>
      </c>
      <c r="I5" s="34">
        <f>COUNTIF('Result Analysis'!$E$4:$E$79,"&lt;33")</f>
        <v>0</v>
      </c>
      <c r="J5" s="34">
        <f>SUM(COUNTIF('Result Analysis'!$E$4:$E$79,"&gt;=33")-COUNTIF('Result Analysis'!$E$4:$E$79,"&gt;44"))</f>
        <v>0</v>
      </c>
      <c r="K5" s="34">
        <f>SUM(COUNTIF('Result Analysis'!$E$4:$E$79,"&gt;=45")-COUNTIF('Result Analysis'!$E$4:$E$79,"&gt;59"))</f>
        <v>10</v>
      </c>
      <c r="L5" s="34">
        <f>SUM(COUNTIF('Result Analysis'!$E$4:$E$79,"&gt;=60")-COUNTIF('Result Analysis'!$E$4:$E$79,"&gt;74"))</f>
        <v>21</v>
      </c>
      <c r="M5" s="34">
        <f>SUM(COUNTIF('Result Analysis'!$E$4:$E$79,"&gt;=75")-COUNTIF('Result Analysis'!$E$4:$E$79,"&gt;89"))</f>
        <v>38</v>
      </c>
      <c r="N5" s="34">
        <f>COUNTIF('Result Analysis'!$E$4:$E$79,"&gt;=90")</f>
        <v>7</v>
      </c>
      <c r="O5" s="34">
        <f>SUM(J5:N5)</f>
        <v>76</v>
      </c>
    </row>
    <row r="6" spans="1:41" x14ac:dyDescent="0.25">
      <c r="A6" s="13">
        <v>2</v>
      </c>
      <c r="B6" s="1" t="s">
        <v>124</v>
      </c>
      <c r="C6" s="34">
        <f>'Result Analysis'!G80</f>
        <v>50</v>
      </c>
      <c r="D6" s="34">
        <f>'Result Analysis'!G81</f>
        <v>50</v>
      </c>
      <c r="E6" s="34">
        <f>'Result Analysis'!H$81</f>
        <v>0</v>
      </c>
      <c r="F6" s="1">
        <v>0</v>
      </c>
      <c r="G6" s="34">
        <f t="shared" ref="G6:G17" si="0">D6/C6*100</f>
        <v>100</v>
      </c>
      <c r="H6" s="32">
        <f>'Teacherwise Result'!T5</f>
        <v>43.75</v>
      </c>
      <c r="I6" s="34">
        <f>COUNTIF('Result Analysis'!$G$4:$G$79,"&lt;33")</f>
        <v>0</v>
      </c>
      <c r="J6" s="34">
        <f>SUM(COUNTIF('Result Analysis'!$G$4:$G$79,"&gt;=33")-COUNTIF('Result Analysis'!$G$4:$G$79,"&gt;44"))</f>
        <v>0</v>
      </c>
      <c r="K6" s="34">
        <f>SUM(COUNTIF('Result Analysis'!$G$4:$G$79,"&gt;=45")-COUNTIF('Result Analysis'!$G$4:$G$79,"&gt;59"))</f>
        <v>8</v>
      </c>
      <c r="L6" s="34">
        <f>SUM(COUNTIF('Result Analysis'!$G$4:$G$79,"&gt;=60")-COUNTIF('Result Analysis'!$G$4:$G$79,"&gt;74"))</f>
        <v>23</v>
      </c>
      <c r="M6" s="34">
        <f>SUM(COUNTIF('Result Analysis'!$G$4:$G$79,"&gt;=75")-COUNTIF('Result Analysis'!$G$4:$G$79,"&gt;89"))</f>
        <v>19</v>
      </c>
      <c r="N6" s="34">
        <f>COUNTIF('Result Analysis'!$G$4:$G$79,"&gt;=90")</f>
        <v>0</v>
      </c>
      <c r="O6" s="34">
        <f t="shared" ref="O6:O17" si="1">SUM(J6:N6)</f>
        <v>50</v>
      </c>
    </row>
    <row r="7" spans="1:41" x14ac:dyDescent="0.25">
      <c r="A7" s="13">
        <v>3</v>
      </c>
      <c r="B7" s="2" t="s">
        <v>259</v>
      </c>
      <c r="C7" s="34">
        <f>'Result Analysis'!I80</f>
        <v>22</v>
      </c>
      <c r="D7" s="34">
        <f>'Result Analysis'!I$81</f>
        <v>22</v>
      </c>
      <c r="E7" s="34">
        <f>'Result Analysis'!J$81</f>
        <v>0</v>
      </c>
      <c r="F7" s="1">
        <v>0</v>
      </c>
      <c r="G7" s="34">
        <f t="shared" si="0"/>
        <v>100</v>
      </c>
      <c r="H7" s="32">
        <f>'Teacherwise Result'!T6</f>
        <v>56.25</v>
      </c>
      <c r="I7" s="34">
        <f>COUNTIF('Result Analysis'!$I$4:$I$79,"&lt;33")</f>
        <v>0</v>
      </c>
      <c r="J7" s="34">
        <f>SUM(COUNTIF('Result Analysis'!$I$4:$I$79,"&gt;=33")-COUNTIF('Result Analysis'!$I$4:$I$79,"&gt;44"))</f>
        <v>0</v>
      </c>
      <c r="K7" s="34">
        <f>SUM(COUNTIF('Result Analysis'!$I$4:$I$79,"&gt;=45")-COUNTIF('Result Analysis'!$I$4:$I$79,"&gt;59"))</f>
        <v>6</v>
      </c>
      <c r="L7" s="34">
        <f>SUM(COUNTIF('Result Analysis'!$I$4:$I$79,"&gt;=60")-COUNTIF('Result Analysis'!$I$4:$I$79,"&gt;74"))</f>
        <v>9</v>
      </c>
      <c r="M7" s="34">
        <f>SUM(COUNTIF('Result Analysis'!$I$4:$I$79,"&gt;=75")-COUNTIF('Result Analysis'!$I$4:$I$79,"&gt;89"))</f>
        <v>6</v>
      </c>
      <c r="N7" s="34">
        <f>COUNTIF('Result Analysis'!$I$4:$I$79,"&gt;=90")</f>
        <v>1</v>
      </c>
      <c r="O7" s="34">
        <f t="shared" si="1"/>
        <v>22</v>
      </c>
    </row>
    <row r="8" spans="1:41" x14ac:dyDescent="0.25">
      <c r="A8" s="13">
        <v>4</v>
      </c>
      <c r="B8" s="1" t="s">
        <v>108</v>
      </c>
      <c r="C8" s="34">
        <f>'Result Analysis'!K80</f>
        <v>36</v>
      </c>
      <c r="D8" s="34">
        <f>'Result Analysis'!K$81</f>
        <v>36</v>
      </c>
      <c r="E8" s="34">
        <f>'Result Analysis'!L$81</f>
        <v>0</v>
      </c>
      <c r="F8" s="1">
        <v>0</v>
      </c>
      <c r="G8" s="34">
        <f t="shared" si="0"/>
        <v>100</v>
      </c>
      <c r="H8" s="32">
        <f>'Teacherwise Result'!T7</f>
        <v>53.819444444444443</v>
      </c>
      <c r="I8" s="34">
        <f>COUNTIF('Result Analysis'!$K$4:$K$79,"&lt;33")</f>
        <v>0</v>
      </c>
      <c r="J8" s="34">
        <f>SUM(COUNTIF('Result Analysis'!$K$4:$K$79,"&gt;=33")-COUNTIF('Result Analysis'!$K$4:$K$79,"&gt;44"))</f>
        <v>0</v>
      </c>
      <c r="K8" s="34">
        <f>SUM(COUNTIF('Result Analysis'!$K$4:$K$79,"&gt;=45")-COUNTIF('Result Analysis'!$K$4:$K$79,"&gt;59"))</f>
        <v>5</v>
      </c>
      <c r="L8" s="34">
        <f>SUM(COUNTIF('Result Analysis'!$K$4:$K$79,"&gt;=60")-COUNTIF('Result Analysis'!$K$4:$K$79,"&gt;74"))</f>
        <v>24</v>
      </c>
      <c r="M8" s="34">
        <f>SUM(COUNTIF('Result Analysis'!$K$4:$K$79,"&gt;=75")-COUNTIF('Result Analysis'!$K$4:$K$79,"&gt;89"))</f>
        <v>5</v>
      </c>
      <c r="N8" s="34">
        <f>COUNTIF('Result Analysis'!$K$4:$K$79,"&gt;=90")</f>
        <v>2</v>
      </c>
      <c r="O8" s="34">
        <f t="shared" si="1"/>
        <v>36</v>
      </c>
    </row>
    <row r="9" spans="1:41" x14ac:dyDescent="0.25">
      <c r="A9" s="13">
        <v>5</v>
      </c>
      <c r="B9" s="2" t="s">
        <v>109</v>
      </c>
      <c r="C9" s="34">
        <f>'Result Analysis'!M80</f>
        <v>36</v>
      </c>
      <c r="D9" s="34">
        <f>'Result Analysis'!M$81</f>
        <v>34</v>
      </c>
      <c r="E9" s="34">
        <f>'Result Analysis'!N$81</f>
        <v>2</v>
      </c>
      <c r="F9" s="1">
        <v>0</v>
      </c>
      <c r="G9" s="34">
        <f t="shared" si="0"/>
        <v>94.444444444444443</v>
      </c>
      <c r="H9" s="32">
        <f>'Teacherwise Result'!T8</f>
        <v>42.361111111111114</v>
      </c>
      <c r="I9" s="34">
        <f>COUNTIF('Result Analysis'!$M$4:$M$79,"&lt;33")</f>
        <v>0</v>
      </c>
      <c r="J9" s="34">
        <f>SUM(COUNTIF('Result Analysis'!$M$4:$M$79,"&gt;=33")-COUNTIF('Result Analysis'!$M$4:$M$79,"&gt;44"))</f>
        <v>2</v>
      </c>
      <c r="K9" s="34">
        <f>SUM(COUNTIF('Result Analysis'!$M$4:$M$79,"&gt;=45")-COUNTIF('Result Analysis'!$M$4:$M$79,"&gt;59"))</f>
        <v>11</v>
      </c>
      <c r="L9" s="34">
        <f>SUM(COUNTIF('Result Analysis'!$M$4:$M$79,"&gt;=60")-COUNTIF('Result Analysis'!$M$4:$M$79,"&gt;74"))</f>
        <v>15</v>
      </c>
      <c r="M9" s="34">
        <f>SUM(COUNTIF('Result Analysis'!$M$4:$M$79,"&gt;=75")-COUNTIF('Result Analysis'!$M$4:$M$79,"&gt;89"))</f>
        <v>7</v>
      </c>
      <c r="N9" s="34">
        <f>COUNTIF('Result Analysis'!$M$4:$M$79,"&gt;=90")</f>
        <v>1</v>
      </c>
      <c r="O9" s="34">
        <f t="shared" si="1"/>
        <v>36</v>
      </c>
    </row>
    <row r="10" spans="1:41" x14ac:dyDescent="0.25">
      <c r="A10" s="13">
        <v>6</v>
      </c>
      <c r="B10" s="1" t="s">
        <v>278</v>
      </c>
      <c r="C10" s="34">
        <f>'Result Analysis'!O80</f>
        <v>19</v>
      </c>
      <c r="D10" s="34">
        <f>'Result Analysis'!O$81</f>
        <v>19</v>
      </c>
      <c r="E10" s="34">
        <f>'Result Analysis'!P$81</f>
        <v>0</v>
      </c>
      <c r="F10" s="1">
        <v>0</v>
      </c>
      <c r="G10" s="34">
        <f t="shared" si="0"/>
        <v>100</v>
      </c>
      <c r="H10" s="32">
        <f>'Teacherwise Result'!T9</f>
        <v>62.5</v>
      </c>
      <c r="I10" s="34">
        <f>COUNTIF('Result Analysis'!$O$4:$O$79,"&lt;33")</f>
        <v>0</v>
      </c>
      <c r="J10" s="34">
        <f>SUM(COUNTIF('Result Analysis'!$O$4:$O$79,"&gt;=33")-COUNTIF('Result Analysis'!$O$4:$O$79,"&gt;44"))</f>
        <v>0</v>
      </c>
      <c r="K10" s="34">
        <f>SUM(COUNTIF('Result Analysis'!$O$4:$O$79,"&gt;=45")-COUNTIF('Result Analysis'!$O$4:$O$79,"&gt;59"))</f>
        <v>0</v>
      </c>
      <c r="L10" s="34">
        <f>SUM(COUNTIF('Result Analysis'!$O$4:$O$79,"&gt;=60")-COUNTIF('Result Analysis'!$O$4:$O$79,"&gt;74"))</f>
        <v>3</v>
      </c>
      <c r="M10" s="34">
        <f>SUM(COUNTIF('Result Analysis'!$O$4:$O$79,"&gt;=75")-COUNTIF('Result Analysis'!$O$4:$O$79,"&gt;89"))</f>
        <v>13</v>
      </c>
      <c r="N10" s="34">
        <f>COUNTIF('Result Analysis'!$O$4:$O$79,"&gt;=90")</f>
        <v>3</v>
      </c>
      <c r="O10" s="34">
        <f t="shared" si="1"/>
        <v>19</v>
      </c>
    </row>
    <row r="11" spans="1:41" x14ac:dyDescent="0.25">
      <c r="A11" s="13">
        <v>7</v>
      </c>
      <c r="B11" s="1" t="s">
        <v>125</v>
      </c>
      <c r="C11" s="34">
        <f>'Result Analysis'!Q80</f>
        <v>15</v>
      </c>
      <c r="D11" s="34">
        <f>'Result Analysis'!Q$81</f>
        <v>15</v>
      </c>
      <c r="E11" s="34">
        <f>'Result Analysis'!R$81</f>
        <v>0</v>
      </c>
      <c r="F11" s="1">
        <v>0</v>
      </c>
      <c r="G11" s="34">
        <f t="shared" si="0"/>
        <v>100</v>
      </c>
      <c r="H11" s="32">
        <f>'Teacherwise Result'!T10</f>
        <v>45.833333333333336</v>
      </c>
      <c r="I11" s="34">
        <f>COUNTIF('Result Analysis'!$Q$4:$Q$79,"&lt;33")</f>
        <v>0</v>
      </c>
      <c r="J11" s="34">
        <f>SUM(COUNTIF('Result Analysis'!$Q$4:$Q$79,"&gt;=33")-COUNTIF('Result Analysis'!$Q$4:$Q$79,"&gt;44"))</f>
        <v>0</v>
      </c>
      <c r="K11" s="34">
        <f>SUM(COUNTIF('Result Analysis'!$Q$4:$Q$79,"&gt;=45")-COUNTIF('Result Analysis'!$Q$4:$Q$79,"&gt;59"))</f>
        <v>2</v>
      </c>
      <c r="L11" s="34">
        <f>SUM(COUNTIF('Result Analysis'!$Q$4:$Q$79,"&gt;=60")-COUNTIF('Result Analysis'!$Q$4:$Q$79,"&gt;74"))</f>
        <v>9</v>
      </c>
      <c r="M11" s="34">
        <f>SUM(COUNTIF('Result Analysis'!$Q$4:$Q$79,"&gt;=75")-COUNTIF('Result Analysis'!$Q$4:$Q$79,"&gt;89"))</f>
        <v>4</v>
      </c>
      <c r="N11" s="34">
        <f>COUNTIF('Result Analysis'!$Q$4:$Q$79,"&gt;=90")</f>
        <v>0</v>
      </c>
      <c r="O11" s="34">
        <f t="shared" si="1"/>
        <v>15</v>
      </c>
    </row>
    <row r="12" spans="1:41" x14ac:dyDescent="0.25">
      <c r="A12" s="13">
        <v>8</v>
      </c>
      <c r="B12" s="1" t="s">
        <v>260</v>
      </c>
      <c r="C12" s="34">
        <f>'Result Analysis'!S80</f>
        <v>7</v>
      </c>
      <c r="D12" s="34">
        <f>'Result Analysis'!S$81</f>
        <v>7</v>
      </c>
      <c r="E12" s="34">
        <f>'Result Analysis'!T$81</f>
        <v>0</v>
      </c>
      <c r="F12" s="1">
        <v>0</v>
      </c>
      <c r="G12" s="34">
        <f t="shared" si="0"/>
        <v>100</v>
      </c>
      <c r="H12" s="32">
        <f>'Teacherwise Result'!T11</f>
        <v>46.428571428571431</v>
      </c>
      <c r="I12" s="34">
        <f>COUNTIF('Result Analysis'!$S$4:$S$79,"&lt;33")</f>
        <v>0</v>
      </c>
      <c r="J12" s="34">
        <f>SUM(COUNTIF('Result Analysis'!$S$4:$S$79,"&gt;=33")-COUNTIF('Result Analysis'!$S$4:$S$79,"&gt;44"))</f>
        <v>0</v>
      </c>
      <c r="K12" s="34">
        <f>SUM(COUNTIF('Result Analysis'!$S$4:$S$79,"&gt;=45")-COUNTIF('Result Analysis'!$S$4:$S$79,"&gt;59"))</f>
        <v>2</v>
      </c>
      <c r="L12" s="34">
        <f>SUM(COUNTIF('Result Analysis'!$S$4:$S$79,"&gt;=60")-COUNTIF('Result Analysis'!$S$4:$S$79,"&gt;74"))</f>
        <v>4</v>
      </c>
      <c r="M12" s="34">
        <f>SUM(COUNTIF('Result Analysis'!$S$4:$S$79,"&gt;=75")-COUNTIF('Result Analysis'!$S$4:$S$79,"&gt;89"))</f>
        <v>1</v>
      </c>
      <c r="N12" s="34">
        <f>COUNTIF('Result Analysis'!$S$4:$S$79,"&gt;=90")</f>
        <v>0</v>
      </c>
      <c r="O12" s="34">
        <f t="shared" si="1"/>
        <v>7</v>
      </c>
    </row>
    <row r="13" spans="1:41" x14ac:dyDescent="0.25">
      <c r="A13" s="13">
        <v>9</v>
      </c>
      <c r="B13" s="1" t="s">
        <v>127</v>
      </c>
      <c r="C13" s="34">
        <f>'Result Analysis'!U80</f>
        <v>40</v>
      </c>
      <c r="D13" s="34">
        <f>'Result Analysis'!U$81</f>
        <v>40</v>
      </c>
      <c r="E13" s="34">
        <f>'Result Analysis'!V$81</f>
        <v>0</v>
      </c>
      <c r="F13" s="1">
        <v>0</v>
      </c>
      <c r="G13" s="34">
        <f t="shared" si="0"/>
        <v>100</v>
      </c>
      <c r="H13" s="32">
        <f>'Teacherwise Result'!T12</f>
        <v>72.8125</v>
      </c>
      <c r="I13" s="34">
        <f>COUNTIF('Result Analysis'!$U$4:$U$79,"&lt;33")</f>
        <v>0</v>
      </c>
      <c r="J13" s="34">
        <f>SUM(COUNTIF('Result Analysis'!$U$4:$U$79,"&gt;=33")-COUNTIF('Result Analysis'!$U$4:$U$79,"&gt;44"))</f>
        <v>0</v>
      </c>
      <c r="K13" s="34">
        <f>SUM(COUNTIF('Result Analysis'!$U$4:$U$79,"&gt;=45")-COUNTIF('Result Analysis'!$U$4:$U$79,"&gt;59"))</f>
        <v>1</v>
      </c>
      <c r="L13" s="34">
        <f>SUM(COUNTIF('Result Analysis'!$U$4:$U$79,"&gt;=60")-COUNTIF('Result Analysis'!$U$4:$U$79,"&gt;74"))</f>
        <v>21</v>
      </c>
      <c r="M13" s="34">
        <f>SUM(COUNTIF('Result Analysis'!$U$4:$U$79,"&gt;=75")-COUNTIF('Result Analysis'!$U$4:$U$79,"&gt;89"))</f>
        <v>14</v>
      </c>
      <c r="N13" s="34">
        <f>COUNTIF('Result Analysis'!$U$4:$U$79,"&gt;=90")</f>
        <v>4</v>
      </c>
      <c r="O13" s="34">
        <f t="shared" si="1"/>
        <v>40</v>
      </c>
    </row>
    <row r="14" spans="1:41" x14ac:dyDescent="0.25">
      <c r="A14" s="13">
        <v>10</v>
      </c>
      <c r="B14" s="1" t="s">
        <v>126</v>
      </c>
      <c r="C14" s="34">
        <f>'Result Analysis'!W80</f>
        <v>40</v>
      </c>
      <c r="D14" s="34">
        <f>'Result Analysis'!W$81</f>
        <v>40</v>
      </c>
      <c r="E14" s="34">
        <f>'Result Analysis'!X$81</f>
        <v>0</v>
      </c>
      <c r="F14" s="1">
        <v>0</v>
      </c>
      <c r="G14" s="34">
        <f t="shared" si="0"/>
        <v>100</v>
      </c>
      <c r="H14" s="32">
        <f>'Teacherwise Result'!T13</f>
        <v>80</v>
      </c>
      <c r="I14" s="34">
        <f>COUNTIF('Result Analysis'!$W$4:$W$79,"&lt;33")</f>
        <v>0</v>
      </c>
      <c r="J14" s="34">
        <f>SUM(COUNTIF('Result Analysis'!$W$4:$W$79,"&gt;=33")-COUNTIF('Result Analysis'!$W$4:$W$79,"&gt;44"))</f>
        <v>0</v>
      </c>
      <c r="K14" s="34">
        <f>SUM(COUNTIF('Result Analysis'!$W$4:$W$79,"&gt;=45")-COUNTIF('Result Analysis'!$W$4:$W$79,"&gt;59"))</f>
        <v>1</v>
      </c>
      <c r="L14" s="34">
        <f>SUM(COUNTIF('Result Analysis'!$W$4:$W$79,"&gt;=60")-COUNTIF('Result Analysis'!$W$4:$W$79,"&gt;74"))</f>
        <v>4</v>
      </c>
      <c r="M14" s="34">
        <f>SUM(COUNTIF('Result Analysis'!$W$4:$W$79,"&gt;=75")-COUNTIF('Result Analysis'!$W$4:$W$79,"&gt;89"))</f>
        <v>26</v>
      </c>
      <c r="N14" s="34">
        <f>COUNTIF('Result Analysis'!$W$4:$W$79,"&gt;=90")</f>
        <v>9</v>
      </c>
      <c r="O14" s="34">
        <f t="shared" si="1"/>
        <v>40</v>
      </c>
    </row>
    <row r="15" spans="1:41" ht="14.25" customHeight="1" x14ac:dyDescent="0.25">
      <c r="A15" s="13">
        <v>11</v>
      </c>
      <c r="B15" s="1" t="s">
        <v>128</v>
      </c>
      <c r="C15" s="34">
        <f>'Result Analysis'!Y80</f>
        <v>34</v>
      </c>
      <c r="D15" s="34">
        <f>'Result Analysis'!Y$81</f>
        <v>34</v>
      </c>
      <c r="E15" s="34">
        <f>'Result Analysis'!Z$81</f>
        <v>0</v>
      </c>
      <c r="F15" s="1">
        <v>0</v>
      </c>
      <c r="G15" s="34">
        <f t="shared" si="0"/>
        <v>100</v>
      </c>
      <c r="H15" s="32">
        <f>'Teacherwise Result'!T14</f>
        <v>71.691176470588232</v>
      </c>
      <c r="I15" s="34">
        <f>COUNTIF('Result Analysis'!$Y$4:$Y$79,"&lt;33")</f>
        <v>0</v>
      </c>
      <c r="J15" s="34">
        <f>SUM(COUNTIF('Result Analysis'!$Y$4:$Y$79,"&gt;=33")-COUNTIF('Result Analysis'!$Y$4:$Y$79,"&gt;44"))</f>
        <v>0</v>
      </c>
      <c r="K15" s="34">
        <f>SUM(COUNTIF('Result Analysis'!$Y$4:$Y$79,"&gt;=45")-COUNTIF('Result Analysis'!$Y$4:$Y$79,"&gt;59"))</f>
        <v>6</v>
      </c>
      <c r="L15" s="34">
        <f>SUM(COUNTIF('Result Analysis'!$Y$4:$Y$79,"&gt;=60")-COUNTIF('Result Analysis'!$Y$4:$Y$79,"&gt;74"))</f>
        <v>9</v>
      </c>
      <c r="M15" s="34">
        <f>SUM(COUNTIF('Result Analysis'!$Y$4:$Y$79,"&gt;=75")-COUNTIF('Result Analysis'!$Y$4:$Y$79,"&gt;89"))</f>
        <v>14</v>
      </c>
      <c r="N15" s="34">
        <f>COUNTIF('Result Analysis'!$Y$4:$Y$79,"&gt;=90")</f>
        <v>5</v>
      </c>
      <c r="O15" s="34">
        <f t="shared" si="1"/>
        <v>34</v>
      </c>
    </row>
    <row r="16" spans="1:41" x14ac:dyDescent="0.25">
      <c r="A16" s="13">
        <v>12</v>
      </c>
      <c r="B16" s="1" t="s">
        <v>129</v>
      </c>
      <c r="C16" s="34">
        <f>'Result Analysis'!AA80</f>
        <v>5</v>
      </c>
      <c r="D16" s="34">
        <f>'Result Analysis'!AA$81</f>
        <v>5</v>
      </c>
      <c r="E16" s="34">
        <f>'Result Analysis'!AB$81</f>
        <v>0</v>
      </c>
      <c r="F16" s="1">
        <v>0</v>
      </c>
      <c r="G16" s="34">
        <f t="shared" si="0"/>
        <v>100</v>
      </c>
      <c r="H16" s="32">
        <f>'Teacherwise Result'!T15</f>
        <v>47.5</v>
      </c>
      <c r="I16" s="34">
        <f>COUNTIF('Result Analysis'!$AA$4:$AA$79,"&lt;33")</f>
        <v>0</v>
      </c>
      <c r="J16" s="34">
        <f>SUM(COUNTIF('Result Analysis'!$AA$4:$AA$79,"&gt;=33")-COUNTIF('Result Analysis'!$AA$4:$AA$79,"&gt;44"))</f>
        <v>0</v>
      </c>
      <c r="K16" s="34">
        <f>SUM(COUNTIF('Result Analysis'!$AA$4:$AA$79,"&gt;=45")-COUNTIF('Result Analysis'!$AA$4:$AA$79,"&gt;59"))</f>
        <v>1</v>
      </c>
      <c r="L16" s="34">
        <f>SUM(COUNTIF('Result Analysis'!$AA$4:$AA$79,"&gt;=60")-COUNTIF('Result Analysis'!$AA$4:$AA$79,"&gt;74"))</f>
        <v>4</v>
      </c>
      <c r="M16" s="34">
        <f>SUM(COUNTIF('Result Analysis'!$AA$4:$AA$79,"&gt;=75")-COUNTIF('Result Analysis'!$AA$4:$AA$79,"&gt;89"))</f>
        <v>0</v>
      </c>
      <c r="N16" s="34">
        <f>COUNTIF('Result Analysis'!$AA$4:$AA$79,"&gt;=90")</f>
        <v>0</v>
      </c>
      <c r="O16" s="34">
        <f t="shared" si="1"/>
        <v>5</v>
      </c>
    </row>
    <row r="17" spans="1:15" x14ac:dyDescent="0.25">
      <c r="A17" s="13">
        <v>13</v>
      </c>
      <c r="B17" s="1" t="s">
        <v>261</v>
      </c>
      <c r="C17" s="34">
        <f>'Result Analysis'!AC80</f>
        <v>74</v>
      </c>
      <c r="D17" s="34">
        <f>'Result Analysis'!AC$81</f>
        <v>74</v>
      </c>
      <c r="E17" s="34">
        <f>'Result Analysis'!AD$81</f>
        <v>0</v>
      </c>
      <c r="F17" s="1">
        <v>0</v>
      </c>
      <c r="G17" s="34">
        <f t="shared" si="0"/>
        <v>100</v>
      </c>
      <c r="H17" s="32">
        <f>'Teacherwise Result'!T16</f>
        <v>50.168918918918919</v>
      </c>
      <c r="I17" s="34">
        <f>COUNTIF('Result Analysis'!$AC$4:$AC$79,"&lt;33")</f>
        <v>0</v>
      </c>
      <c r="J17" s="34">
        <f>SUM(COUNTIF('Result Analysis'!$AC$4:$AC$79,"&gt;=33")-COUNTIF('Result Analysis'!$AC$4:$AC$79,"&gt;44"))</f>
        <v>1</v>
      </c>
      <c r="K17" s="34">
        <f>SUM(COUNTIF('Result Analysis'!$AC$4:$AC$79,"&gt;=45")-COUNTIF('Result Analysis'!$AC$4:$AC$79,"&gt;59"))</f>
        <v>9</v>
      </c>
      <c r="L17" s="34">
        <f>SUM(COUNTIF('Result Analysis'!$AC$4:$AC$79,"&gt;=60")-COUNTIF('Result Analysis'!$AC$4:$AC$79,"&gt;74"))</f>
        <v>24</v>
      </c>
      <c r="M17" s="34">
        <f>SUM(COUNTIF('Result Analysis'!$AC$4:$AC$79,"&gt;=75")-COUNTIF('Result Analysis'!$AC$4:$AC$79,"&gt;89"))</f>
        <v>28</v>
      </c>
      <c r="N17" s="34">
        <f>COUNTIF('Result Analysis'!$AC$4:$AC$79,"&gt;=90")</f>
        <v>12</v>
      </c>
      <c r="O17" s="34">
        <f t="shared" si="1"/>
        <v>74</v>
      </c>
    </row>
    <row r="20" spans="1:15" x14ac:dyDescent="0.25">
      <c r="L20" s="46" t="s">
        <v>262</v>
      </c>
      <c r="M20" s="47"/>
    </row>
    <row r="21" spans="1:15" x14ac:dyDescent="0.25">
      <c r="L21" s="46" t="s">
        <v>78</v>
      </c>
      <c r="M21" s="47"/>
    </row>
  </sheetData>
  <mergeCells count="13">
    <mergeCell ref="L20:M20"/>
    <mergeCell ref="L21:M21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O3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5"/>
  <sheetViews>
    <sheetView workbookViewId="0">
      <selection activeCell="U13" sqref="U13"/>
    </sheetView>
  </sheetViews>
  <sheetFormatPr defaultRowHeight="15" x14ac:dyDescent="0.25"/>
  <cols>
    <col min="1" max="1" width="5.42578125" style="1" customWidth="1"/>
    <col min="2" max="2" width="20.7109375" style="1" customWidth="1"/>
    <col min="3" max="3" width="11.7109375" style="1" customWidth="1"/>
    <col min="4" max="4" width="14.42578125" style="1" customWidth="1"/>
    <col min="5" max="5" width="10.28515625" style="1" customWidth="1"/>
    <col min="6" max="6" width="9.140625" style="1"/>
    <col min="7" max="7" width="6.140625" style="1" customWidth="1"/>
    <col min="8" max="8" width="5.85546875" style="1" customWidth="1"/>
    <col min="9" max="9" width="6" style="1" customWidth="1"/>
    <col min="10" max="10" width="5.7109375" style="1" customWidth="1"/>
    <col min="11" max="11" width="8.28515625" style="1" customWidth="1"/>
    <col min="12" max="13" width="5.85546875" style="1" customWidth="1"/>
    <col min="14" max="14" width="6.140625" style="1" customWidth="1"/>
    <col min="15" max="15" width="4.85546875" style="1" customWidth="1"/>
    <col min="16" max="16" width="9.140625" style="1"/>
    <col min="17" max="17" width="10.42578125" style="1" customWidth="1"/>
    <col min="18" max="20" width="9.140625" style="1"/>
    <col min="21" max="44" width="9.140625" style="2"/>
    <col min="45" max="16384" width="9.140625" style="1"/>
  </cols>
  <sheetData>
    <row r="1" spans="1:44" s="16" customFormat="1" ht="24.75" customHeight="1" x14ac:dyDescent="0.35">
      <c r="A1" s="63" t="s">
        <v>257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</row>
    <row r="2" spans="1:44" s="19" customFormat="1" ht="30" customHeight="1" x14ac:dyDescent="0.35">
      <c r="A2" s="76" t="s">
        <v>263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8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</row>
    <row r="3" spans="1:44" s="21" customFormat="1" ht="30" x14ac:dyDescent="0.25">
      <c r="A3" s="79" t="s">
        <v>0</v>
      </c>
      <c r="B3" s="79" t="s">
        <v>19</v>
      </c>
      <c r="C3" s="79" t="s">
        <v>20</v>
      </c>
      <c r="D3" s="79" t="s">
        <v>21</v>
      </c>
      <c r="E3" s="79" t="s">
        <v>24</v>
      </c>
      <c r="F3" s="79" t="s">
        <v>8</v>
      </c>
      <c r="G3" s="79" t="s">
        <v>40</v>
      </c>
      <c r="H3" s="79" t="s">
        <v>42</v>
      </c>
      <c r="I3" s="79" t="s">
        <v>41</v>
      </c>
      <c r="J3" s="79" t="s">
        <v>43</v>
      </c>
      <c r="K3" s="79" t="s">
        <v>44</v>
      </c>
      <c r="L3" s="79" t="s">
        <v>45</v>
      </c>
      <c r="M3" s="79" t="s">
        <v>46</v>
      </c>
      <c r="N3" s="79" t="s">
        <v>47</v>
      </c>
      <c r="O3" s="79" t="s">
        <v>48</v>
      </c>
      <c r="P3" s="79" t="s">
        <v>39</v>
      </c>
      <c r="Q3" s="79" t="s">
        <v>67</v>
      </c>
      <c r="R3" s="79" t="s">
        <v>68</v>
      </c>
      <c r="S3" s="79" t="s">
        <v>69</v>
      </c>
      <c r="T3" s="79" t="s">
        <v>70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</row>
    <row r="4" spans="1:44" x14ac:dyDescent="0.25">
      <c r="A4" s="1">
        <v>1</v>
      </c>
      <c r="B4" s="1" t="s">
        <v>273</v>
      </c>
      <c r="C4" s="1" t="s">
        <v>274</v>
      </c>
      <c r="D4" s="1" t="s">
        <v>123</v>
      </c>
      <c r="E4" s="34">
        <f>'Subjectwise Result'!C5</f>
        <v>76</v>
      </c>
      <c r="F4" s="34">
        <f>'Subjectwise Result'!D5</f>
        <v>76</v>
      </c>
      <c r="G4" s="1">
        <f>COUNTIF('Result Analysis'!$F$4:$F$79,"=A1")</f>
        <v>6</v>
      </c>
      <c r="H4" s="1">
        <f>COUNTIF('Result Analysis'!$F$4:$F$79,"=A2")</f>
        <v>10</v>
      </c>
      <c r="I4" s="1">
        <f>COUNTIF('Result Analysis'!$F$4:$F$79,"=B1")</f>
        <v>8</v>
      </c>
      <c r="J4" s="1">
        <f>COUNTIF('Result Analysis'!$F$4:$F$79,"=B2")</f>
        <v>8</v>
      </c>
      <c r="K4" s="1">
        <f>COUNTIF('Result Analysis'!$F$4:$F$79,"=C1")</f>
        <v>15</v>
      </c>
      <c r="L4" s="1">
        <f>COUNTIF('Result Analysis'!$F$4:$F$79,"=C2")</f>
        <v>10</v>
      </c>
      <c r="M4" s="1">
        <f>COUNTIF('Result Analysis'!$F$4:$F$79,"=D1")</f>
        <v>11</v>
      </c>
      <c r="N4" s="1">
        <f>COUNTIF('Result Analysis'!$F$4:$F$79,"=D2")</f>
        <v>8</v>
      </c>
      <c r="O4" s="1">
        <f>COUNTIF('Result Analysis'!$F$4:$F$79,"=E")</f>
        <v>0</v>
      </c>
      <c r="P4" s="2">
        <f>SUM(G4:O4)</f>
        <v>76</v>
      </c>
      <c r="Q4" s="1">
        <f>SUM(G4*8+H4*7+I4*6+J4*5+K4*4+L4*3+M4*2+N4*1+O4*0)</f>
        <v>326</v>
      </c>
      <c r="R4" s="1">
        <f>Q4*100</f>
        <v>32600</v>
      </c>
      <c r="S4" s="1">
        <f>E4*8</f>
        <v>608</v>
      </c>
      <c r="T4" s="32">
        <f>R4/S4</f>
        <v>53.618421052631582</v>
      </c>
    </row>
    <row r="5" spans="1:44" x14ac:dyDescent="0.25">
      <c r="A5" s="1">
        <v>2</v>
      </c>
      <c r="B5" s="1" t="s">
        <v>264</v>
      </c>
      <c r="C5" s="1" t="s">
        <v>274</v>
      </c>
      <c r="D5" s="1" t="s">
        <v>124</v>
      </c>
      <c r="E5" s="34">
        <f>'Subjectwise Result'!C6</f>
        <v>50</v>
      </c>
      <c r="F5" s="34">
        <f>'Subjectwise Result'!D6</f>
        <v>50</v>
      </c>
      <c r="G5" s="1">
        <f>COUNTIF('Result Analysis'!$H$4:$H$79,"=A1")</f>
        <v>1</v>
      </c>
      <c r="H5" s="1">
        <f>COUNTIF('Result Analysis'!$H$4:$H$79,"=A2")</f>
        <v>4</v>
      </c>
      <c r="I5" s="1">
        <f>COUNTIF('Result Analysis'!$H$4:$H$79,"=B1")</f>
        <v>5</v>
      </c>
      <c r="J5" s="1">
        <f>COUNTIF('Result Analysis'!$H$4:$H$79,"=B2")</f>
        <v>6</v>
      </c>
      <c r="K5" s="1">
        <f>COUNTIF('Result Analysis'!$H$4:$H$79,"=C1")</f>
        <v>3</v>
      </c>
      <c r="L5" s="1">
        <f>COUNTIF('Result Analysis'!$H$4:$H$79,"=C2")</f>
        <v>15</v>
      </c>
      <c r="M5" s="1">
        <f>COUNTIF('Result Analysis'!$H$4:$H$79,"=D1")</f>
        <v>6</v>
      </c>
      <c r="N5" s="1">
        <f>COUNTIF('Result Analysis'!$H$4:$H$79,"=D2")</f>
        <v>10</v>
      </c>
      <c r="O5" s="1">
        <f>COUNTIF('Result Analysis'!$H$4:$H$79,"=E")</f>
        <v>0</v>
      </c>
      <c r="P5" s="2">
        <f t="shared" ref="P5:P16" si="0">SUM(G5:O5)</f>
        <v>50</v>
      </c>
      <c r="Q5" s="1">
        <f t="shared" ref="Q5:Q16" si="1">SUM(G5*8+H5*7+I5*6+J5*5+K5*4+L5*3+M5*2+N5*1+O5*0)</f>
        <v>175</v>
      </c>
      <c r="R5" s="1">
        <f t="shared" ref="R5:R16" si="2">Q5*100</f>
        <v>17500</v>
      </c>
      <c r="S5" s="1">
        <f t="shared" ref="S5:S16" si="3">E5*8</f>
        <v>400</v>
      </c>
      <c r="T5" s="32">
        <f t="shared" ref="T5:T16" si="4">R5/S5</f>
        <v>43.75</v>
      </c>
    </row>
    <row r="6" spans="1:44" x14ac:dyDescent="0.25">
      <c r="A6" s="1">
        <v>3</v>
      </c>
      <c r="B6" s="1" t="s">
        <v>265</v>
      </c>
      <c r="C6" s="1" t="s">
        <v>274</v>
      </c>
      <c r="D6" s="2" t="s">
        <v>270</v>
      </c>
      <c r="E6" s="34">
        <f>'Subjectwise Result'!C7</f>
        <v>22</v>
      </c>
      <c r="F6" s="34">
        <f>'Subjectwise Result'!D7</f>
        <v>22</v>
      </c>
      <c r="G6" s="1">
        <f>COUNTIF('Result Analysis'!$J$4:$J$79,"=A1")</f>
        <v>1</v>
      </c>
      <c r="H6" s="1">
        <f>COUNTIF('Result Analysis'!$J$4:$J$79,"=A2")</f>
        <v>1</v>
      </c>
      <c r="I6" s="1">
        <f>COUNTIF('Result Analysis'!$J$4:$J$79,"=B1")</f>
        <v>6</v>
      </c>
      <c r="J6" s="1">
        <f>COUNTIF('Result Analysis'!$J$4:$J$79,"=B2")</f>
        <v>4</v>
      </c>
      <c r="K6" s="1">
        <f>COUNTIF('Result Analysis'!$J$4:$J$79,"=C1")</f>
        <v>4</v>
      </c>
      <c r="L6" s="1">
        <f>COUNTIF('Result Analysis'!$J$4:$J$79,"=C2")</f>
        <v>1</v>
      </c>
      <c r="M6" s="1">
        <f>COUNTIF('Result Analysis'!$J$4:$J$79,"=D1")</f>
        <v>4</v>
      </c>
      <c r="N6" s="1">
        <f>COUNTIF('Result Analysis'!$J$4:$J$79,"=D2")</f>
        <v>1</v>
      </c>
      <c r="O6" s="1">
        <f>COUNTIF('Result Analysis'!$J$4:$J$79,"=E")</f>
        <v>0</v>
      </c>
      <c r="P6" s="2">
        <f t="shared" si="0"/>
        <v>22</v>
      </c>
      <c r="Q6" s="1">
        <f t="shared" si="1"/>
        <v>99</v>
      </c>
      <c r="R6" s="1">
        <f t="shared" si="2"/>
        <v>9900</v>
      </c>
      <c r="S6" s="1">
        <f t="shared" si="3"/>
        <v>176</v>
      </c>
      <c r="T6" s="32">
        <f t="shared" si="4"/>
        <v>56.25</v>
      </c>
    </row>
    <row r="7" spans="1:44" x14ac:dyDescent="0.25">
      <c r="A7" s="1">
        <v>4</v>
      </c>
      <c r="B7" s="1" t="s">
        <v>266</v>
      </c>
      <c r="C7" s="1" t="s">
        <v>23</v>
      </c>
      <c r="D7" s="1" t="s">
        <v>108</v>
      </c>
      <c r="E7" s="34">
        <f>'Subjectwise Result'!C8</f>
        <v>36</v>
      </c>
      <c r="F7" s="34">
        <f>'Subjectwise Result'!D8</f>
        <v>36</v>
      </c>
      <c r="G7" s="1">
        <f>COUNTIF('Result Analysis'!$L$4:$L$79,"=A1")</f>
        <v>2</v>
      </c>
      <c r="H7" s="1">
        <f>COUNTIF('Result Analysis'!$L$4:$L$79,"=A2")</f>
        <v>1</v>
      </c>
      <c r="I7" s="1">
        <f>COUNTIF('Result Analysis'!$L$4:$L$79,"=B1")</f>
        <v>4</v>
      </c>
      <c r="J7" s="1">
        <f>COUNTIF('Result Analysis'!$L$4:$L$79,"=B2")</f>
        <v>10</v>
      </c>
      <c r="K7" s="1">
        <f>COUNTIF('Result Analysis'!$L$4:$L$79,"=C1")</f>
        <v>8</v>
      </c>
      <c r="L7" s="1">
        <f>COUNTIF('Result Analysis'!$L$4:$L$79,"=C2")</f>
        <v>6</v>
      </c>
      <c r="M7" s="1">
        <f>COUNTIF('Result Analysis'!$L$4:$L$79,"=D1")</f>
        <v>3</v>
      </c>
      <c r="N7" s="1">
        <f>COUNTIF('Result Analysis'!$L$4:$L$79,"=D2")</f>
        <v>2</v>
      </c>
      <c r="O7" s="1">
        <f>COUNTIF('Result Analysis'!$L$4:$L$79,"=E")</f>
        <v>0</v>
      </c>
      <c r="P7" s="2">
        <f t="shared" si="0"/>
        <v>36</v>
      </c>
      <c r="Q7" s="1">
        <f t="shared" si="1"/>
        <v>155</v>
      </c>
      <c r="R7" s="1">
        <f t="shared" si="2"/>
        <v>15500</v>
      </c>
      <c r="S7" s="1">
        <f t="shared" si="3"/>
        <v>288</v>
      </c>
      <c r="T7" s="32">
        <f t="shared" si="4"/>
        <v>53.819444444444443</v>
      </c>
    </row>
    <row r="8" spans="1:44" x14ac:dyDescent="0.25">
      <c r="A8" s="1">
        <v>5</v>
      </c>
      <c r="B8" s="1" t="s">
        <v>267</v>
      </c>
      <c r="C8" s="1" t="s">
        <v>274</v>
      </c>
      <c r="D8" s="2" t="s">
        <v>109</v>
      </c>
      <c r="E8" s="34">
        <f>'Subjectwise Result'!C9</f>
        <v>36</v>
      </c>
      <c r="F8" s="34">
        <f>'Subjectwise Result'!D9</f>
        <v>34</v>
      </c>
      <c r="G8" s="1">
        <f>COUNTIF('Result Analysis'!$N$4:$N$79,"=A1")</f>
        <v>1</v>
      </c>
      <c r="H8" s="1">
        <f>COUNTIF('Result Analysis'!$N$4:$N$79,"=A2")</f>
        <v>3</v>
      </c>
      <c r="I8" s="1">
        <f>COUNTIF('Result Analysis'!$N$4:$N$79,"=B1")</f>
        <v>2</v>
      </c>
      <c r="J8" s="1">
        <f>COUNTIF('Result Analysis'!$N$4:$N$79,"=B2")</f>
        <v>4</v>
      </c>
      <c r="K8" s="1">
        <f>COUNTIF('Result Analysis'!$N$4:$N$79,"=C1")</f>
        <v>6</v>
      </c>
      <c r="L8" s="1">
        <f>COUNTIF('Result Analysis'!$N$4:$N$79,"=C2")</f>
        <v>7</v>
      </c>
      <c r="M8" s="1">
        <f>COUNTIF('Result Analysis'!$N$4:$N$79,"=D1")</f>
        <v>5</v>
      </c>
      <c r="N8" s="1">
        <f>COUNTIF('Result Analysis'!$N$4:$N$79,"=D2")</f>
        <v>6</v>
      </c>
      <c r="O8" s="1">
        <f>COUNTIF('Result Analysis'!$N$4:$N$79,"=E")</f>
        <v>2</v>
      </c>
      <c r="P8" s="2">
        <f t="shared" si="0"/>
        <v>36</v>
      </c>
      <c r="Q8" s="1">
        <f t="shared" si="1"/>
        <v>122</v>
      </c>
      <c r="R8" s="1">
        <f t="shared" si="2"/>
        <v>12200</v>
      </c>
      <c r="S8" s="1">
        <f t="shared" si="3"/>
        <v>288</v>
      </c>
      <c r="T8" s="32">
        <f t="shared" si="4"/>
        <v>42.361111111111114</v>
      </c>
    </row>
    <row r="9" spans="1:44" x14ac:dyDescent="0.25">
      <c r="A9" s="1">
        <v>6</v>
      </c>
      <c r="B9" s="1" t="s">
        <v>268</v>
      </c>
      <c r="C9" s="1" t="s">
        <v>23</v>
      </c>
      <c r="D9" s="1" t="s">
        <v>278</v>
      </c>
      <c r="E9" s="34">
        <f>'Subjectwise Result'!C10</f>
        <v>19</v>
      </c>
      <c r="F9" s="34">
        <f>'Subjectwise Result'!D10</f>
        <v>19</v>
      </c>
      <c r="G9" s="1">
        <f>COUNTIF('Result Analysis'!$P$4:$P$79,"=A1")</f>
        <v>0</v>
      </c>
      <c r="H9" s="1">
        <f>COUNTIF('Result Analysis'!$P$4:$P$79,"=A2")</f>
        <v>3</v>
      </c>
      <c r="I9" s="1">
        <f>COUNTIF('Result Analysis'!$P$4:$P$79,"=B1")</f>
        <v>5</v>
      </c>
      <c r="J9" s="1">
        <f>COUNTIF('Result Analysis'!$P$4:$P$79,"=B2")</f>
        <v>4</v>
      </c>
      <c r="K9" s="1">
        <f>COUNTIF('Result Analysis'!$P$4:$P$79,"=C1")</f>
        <v>4</v>
      </c>
      <c r="L9" s="1">
        <f>COUNTIF('Result Analysis'!$P$4:$P$79,"=C2")</f>
        <v>2</v>
      </c>
      <c r="M9" s="1">
        <f>COUNTIF('Result Analysis'!$P$4:$P$79,"=D1")</f>
        <v>1</v>
      </c>
      <c r="N9" s="1">
        <f>COUNTIF('Result Analysis'!$P$4:$P$79,"=D2")</f>
        <v>0</v>
      </c>
      <c r="O9" s="1">
        <f>COUNTIF('Result Analysis'!$P$4:$P$79,"=E")</f>
        <v>0</v>
      </c>
      <c r="P9" s="2">
        <f t="shared" si="0"/>
        <v>19</v>
      </c>
      <c r="Q9" s="1">
        <f t="shared" si="1"/>
        <v>95</v>
      </c>
      <c r="R9" s="1">
        <f t="shared" si="2"/>
        <v>9500</v>
      </c>
      <c r="S9" s="1">
        <f t="shared" si="3"/>
        <v>152</v>
      </c>
      <c r="T9" s="32">
        <f t="shared" si="4"/>
        <v>62.5</v>
      </c>
    </row>
    <row r="10" spans="1:44" x14ac:dyDescent="0.25">
      <c r="A10" s="1">
        <v>7</v>
      </c>
      <c r="B10" s="1" t="s">
        <v>269</v>
      </c>
      <c r="C10" s="1" t="s">
        <v>274</v>
      </c>
      <c r="D10" s="1" t="s">
        <v>125</v>
      </c>
      <c r="E10" s="34">
        <f>'Subjectwise Result'!C11</f>
        <v>15</v>
      </c>
      <c r="F10" s="34">
        <f>'Subjectwise Result'!D11</f>
        <v>15</v>
      </c>
      <c r="G10" s="1">
        <f>COUNTIF('Result Analysis'!$R$4:$R$79,"=A1")</f>
        <v>0</v>
      </c>
      <c r="H10" s="1">
        <f>COUNTIF('Result Analysis'!$R$4:$R$79,"=A2")</f>
        <v>1</v>
      </c>
      <c r="I10" s="1">
        <f>COUNTIF('Result Analysis'!$R$4:$R$79,"=B1")</f>
        <v>0</v>
      </c>
      <c r="J10" s="1">
        <f>COUNTIF('Result Analysis'!$R$4:$R$79,"=B2")</f>
        <v>3</v>
      </c>
      <c r="K10" s="1">
        <f>COUNTIF('Result Analysis'!$R$4:$R$79,"=C1")</f>
        <v>3</v>
      </c>
      <c r="L10" s="1">
        <f>COUNTIF('Result Analysis'!$R$4:$R$79,"=C2")</f>
        <v>6</v>
      </c>
      <c r="M10" s="1">
        <f>COUNTIF('Result Analysis'!$R$4:$R$79,"=D1")</f>
        <v>1</v>
      </c>
      <c r="N10" s="1">
        <f>COUNTIF('Result Analysis'!$R$4:$R$79,"=D2")</f>
        <v>1</v>
      </c>
      <c r="O10" s="1">
        <f>COUNTIF('Result Analysis'!$R$4:$R$79,"=E")</f>
        <v>0</v>
      </c>
      <c r="P10" s="2">
        <f t="shared" si="0"/>
        <v>15</v>
      </c>
      <c r="Q10" s="1">
        <f t="shared" si="1"/>
        <v>55</v>
      </c>
      <c r="R10" s="1">
        <f t="shared" si="2"/>
        <v>5500</v>
      </c>
      <c r="S10" s="1">
        <f t="shared" si="3"/>
        <v>120</v>
      </c>
      <c r="T10" s="32">
        <f t="shared" si="4"/>
        <v>45.833333333333336</v>
      </c>
    </row>
    <row r="11" spans="1:44" x14ac:dyDescent="0.25">
      <c r="A11" s="1">
        <v>8</v>
      </c>
      <c r="B11" s="1" t="s">
        <v>265</v>
      </c>
      <c r="C11" s="1" t="s">
        <v>274</v>
      </c>
      <c r="D11" s="1" t="s">
        <v>260</v>
      </c>
      <c r="E11" s="34">
        <f>'Subjectwise Result'!C12</f>
        <v>7</v>
      </c>
      <c r="F11" s="34">
        <f>'Subjectwise Result'!D12</f>
        <v>7</v>
      </c>
      <c r="G11" s="1">
        <f>COUNTIF('Result Analysis'!$T$4:$T$79,"=A1")</f>
        <v>0</v>
      </c>
      <c r="H11" s="1">
        <f>COUNTIF('Result Analysis'!$T$4:$T$79,"=A2")</f>
        <v>1</v>
      </c>
      <c r="I11" s="1">
        <f>COUNTIF('Result Analysis'!$T$4:$T$79,"=B1")</f>
        <v>0</v>
      </c>
      <c r="J11" s="1">
        <f>COUNTIF('Result Analysis'!$T$4:$T$79,"=B2")</f>
        <v>0</v>
      </c>
      <c r="K11" s="1">
        <f>COUNTIF('Result Analysis'!$T$4:$T$79,"=C1")</f>
        <v>3</v>
      </c>
      <c r="L11" s="1">
        <f>COUNTIF('Result Analysis'!$T$4:$T$79,"=C2")</f>
        <v>1</v>
      </c>
      <c r="M11" s="1">
        <f>COUNTIF('Result Analysis'!$T$4:$T$79,"=D1")</f>
        <v>2</v>
      </c>
      <c r="N11" s="1">
        <f>COUNTIF('Result Analysis'!$T$4:$T$79,"=D2")</f>
        <v>0</v>
      </c>
      <c r="O11" s="1">
        <f>COUNTIF('Result Analysis'!$T$4:$T$79,"=E")</f>
        <v>0</v>
      </c>
      <c r="P11" s="2">
        <f t="shared" si="0"/>
        <v>7</v>
      </c>
      <c r="Q11" s="1">
        <f t="shared" si="1"/>
        <v>26</v>
      </c>
      <c r="R11" s="1">
        <f t="shared" si="2"/>
        <v>2600</v>
      </c>
      <c r="S11" s="1">
        <f t="shared" si="3"/>
        <v>56</v>
      </c>
      <c r="T11" s="32">
        <f t="shared" si="4"/>
        <v>46.428571428571431</v>
      </c>
    </row>
    <row r="12" spans="1:44" x14ac:dyDescent="0.25">
      <c r="A12" s="1">
        <v>9</v>
      </c>
      <c r="B12" s="1" t="s">
        <v>271</v>
      </c>
      <c r="C12" s="1" t="s">
        <v>274</v>
      </c>
      <c r="D12" s="1" t="s">
        <v>127</v>
      </c>
      <c r="E12" s="34">
        <f>'Subjectwise Result'!C13</f>
        <v>40</v>
      </c>
      <c r="F12" s="34">
        <f>'Subjectwise Result'!D13</f>
        <v>40</v>
      </c>
      <c r="G12" s="1">
        <f>COUNTIF('Result Analysis'!$V$4:$V$79,"=A1")</f>
        <v>5</v>
      </c>
      <c r="H12" s="1">
        <f>COUNTIF('Result Analysis'!$V$4:$V$79,"=A2")</f>
        <v>10</v>
      </c>
      <c r="I12" s="1">
        <f>COUNTIF('Result Analysis'!$V$4:$V$79,"=B1")</f>
        <v>7</v>
      </c>
      <c r="J12" s="1">
        <f>COUNTIF('Result Analysis'!$V$4:$V$79,"=B2")</f>
        <v>10</v>
      </c>
      <c r="K12" s="1">
        <f>COUNTIF('Result Analysis'!$V$4:$V$79,"=C1")</f>
        <v>7</v>
      </c>
      <c r="L12" s="1">
        <f>COUNTIF('Result Analysis'!$V$4:$V$79,"=C2")</f>
        <v>1</v>
      </c>
      <c r="M12" s="1">
        <f>COUNTIF('Result Analysis'!$V$4:$V$79,"=D1")</f>
        <v>0</v>
      </c>
      <c r="N12" s="1">
        <f>COUNTIF('Result Analysis'!$V$4:$V$79,"=D2")</f>
        <v>0</v>
      </c>
      <c r="O12" s="1">
        <f>COUNTIF('Result Analysis'!$V$4:$V$79,"=E")</f>
        <v>0</v>
      </c>
      <c r="P12" s="2">
        <f t="shared" si="0"/>
        <v>40</v>
      </c>
      <c r="Q12" s="1">
        <f t="shared" si="1"/>
        <v>233</v>
      </c>
      <c r="R12" s="1">
        <f t="shared" si="2"/>
        <v>23300</v>
      </c>
      <c r="S12" s="1">
        <f t="shared" si="3"/>
        <v>320</v>
      </c>
      <c r="T12" s="32">
        <f t="shared" si="4"/>
        <v>72.8125</v>
      </c>
    </row>
    <row r="13" spans="1:44" x14ac:dyDescent="0.25">
      <c r="A13" s="1">
        <v>10</v>
      </c>
      <c r="B13" s="1" t="s">
        <v>272</v>
      </c>
      <c r="C13" s="1" t="s">
        <v>274</v>
      </c>
      <c r="D13" s="1" t="s">
        <v>126</v>
      </c>
      <c r="E13" s="34">
        <f>'Subjectwise Result'!C14</f>
        <v>40</v>
      </c>
      <c r="F13" s="34">
        <f>'Subjectwise Result'!D14</f>
        <v>40</v>
      </c>
      <c r="G13" s="1">
        <f>COUNTIF('Result Analysis'!$X$4:$X$79,"=A1")</f>
        <v>7</v>
      </c>
      <c r="H13" s="1">
        <f>COUNTIF('Result Analysis'!$X$4:$X$79,"=A2")</f>
        <v>18</v>
      </c>
      <c r="I13" s="1">
        <f>COUNTIF('Result Analysis'!$X$4:$X$79,"=B1")</f>
        <v>7</v>
      </c>
      <c r="J13" s="1">
        <f>COUNTIF('Result Analysis'!$X$4:$X$79,"=B2")</f>
        <v>4</v>
      </c>
      <c r="K13" s="1">
        <f>COUNTIF('Result Analysis'!$X$4:$X$79,"=C1")</f>
        <v>2</v>
      </c>
      <c r="L13" s="1">
        <f>COUNTIF('Result Analysis'!$X$4:$X$79,"=C2")</f>
        <v>0</v>
      </c>
      <c r="M13" s="1">
        <f>COUNTIF('Result Analysis'!$X$4:$X$79,"=D1")</f>
        <v>2</v>
      </c>
      <c r="N13" s="1">
        <f>COUNTIF('Result Analysis'!$X$4:$X$79,"=D2")</f>
        <v>0</v>
      </c>
      <c r="O13" s="1">
        <f>COUNTIF('Result Analysis'!$X$4:$X$79,"=E")</f>
        <v>0</v>
      </c>
      <c r="P13" s="2">
        <f t="shared" si="0"/>
        <v>40</v>
      </c>
      <c r="Q13" s="1">
        <f t="shared" si="1"/>
        <v>256</v>
      </c>
      <c r="R13" s="1">
        <f t="shared" si="2"/>
        <v>25600</v>
      </c>
      <c r="S13" s="1">
        <f t="shared" si="3"/>
        <v>320</v>
      </c>
      <c r="T13" s="32">
        <f t="shared" si="4"/>
        <v>80</v>
      </c>
    </row>
    <row r="14" spans="1:44" s="2" customFormat="1" x14ac:dyDescent="0.25">
      <c r="A14" s="1">
        <v>11</v>
      </c>
      <c r="B14" s="2" t="s">
        <v>275</v>
      </c>
      <c r="C14" s="1" t="s">
        <v>274</v>
      </c>
      <c r="D14" s="1" t="s">
        <v>128</v>
      </c>
      <c r="E14" s="34">
        <f>'Subjectwise Result'!C15</f>
        <v>34</v>
      </c>
      <c r="F14" s="34">
        <f>'Subjectwise Result'!D15</f>
        <v>34</v>
      </c>
      <c r="G14" s="1">
        <f>COUNTIF('Result Analysis'!$Z$4:$Z$79,"=A1")</f>
        <v>7</v>
      </c>
      <c r="H14" s="1">
        <f>COUNTIF('Result Analysis'!$Z$4:$Z$79,"=A2")</f>
        <v>6</v>
      </c>
      <c r="I14" s="1">
        <f>COUNTIF('Result Analysis'!$Z$4:$Z$79,"=B1")</f>
        <v>7</v>
      </c>
      <c r="J14" s="1">
        <f>COUNTIF('Result Analysis'!$Z$4:$Z$79,"=B2")</f>
        <v>6</v>
      </c>
      <c r="K14" s="1">
        <f>COUNTIF('Result Analysis'!$Z$4:$Z$79,"=C1")</f>
        <v>2</v>
      </c>
      <c r="L14" s="1">
        <f>COUNTIF('Result Analysis'!$Z$4:$Z$79,"=C2")</f>
        <v>5</v>
      </c>
      <c r="M14" s="1">
        <f>COUNTIF('Result Analysis'!$Z$4:$Z$79,"=D1")</f>
        <v>1</v>
      </c>
      <c r="N14" s="1">
        <f>COUNTIF('Result Analysis'!$Z$4:$Z$79,"=D2")</f>
        <v>0</v>
      </c>
      <c r="O14" s="1">
        <f>COUNTIF('Result Analysis'!$Z$4:$Z$79,"=E")</f>
        <v>0</v>
      </c>
      <c r="P14" s="2">
        <f t="shared" si="0"/>
        <v>34</v>
      </c>
      <c r="Q14" s="1">
        <f t="shared" si="1"/>
        <v>195</v>
      </c>
      <c r="R14" s="1">
        <f t="shared" si="2"/>
        <v>19500</v>
      </c>
      <c r="S14" s="1">
        <f t="shared" si="3"/>
        <v>272</v>
      </c>
      <c r="T14" s="32">
        <f t="shared" si="4"/>
        <v>71.691176470588232</v>
      </c>
    </row>
    <row r="15" spans="1:44" x14ac:dyDescent="0.25">
      <c r="A15" s="1">
        <v>12</v>
      </c>
      <c r="B15" s="1" t="s">
        <v>276</v>
      </c>
      <c r="C15" s="1" t="s">
        <v>23</v>
      </c>
      <c r="D15" s="1" t="s">
        <v>129</v>
      </c>
      <c r="E15" s="34">
        <f>'Subjectwise Result'!C16</f>
        <v>5</v>
      </c>
      <c r="F15" s="34">
        <f>'Subjectwise Result'!D16</f>
        <v>5</v>
      </c>
      <c r="G15" s="1">
        <f>COUNTIF('Result Analysis'!$AB$4:$AB$79,"=A1")</f>
        <v>0</v>
      </c>
      <c r="H15" s="1">
        <f>COUNTIF('Result Analysis'!$AB$4:$AB$79,"=A2")</f>
        <v>0</v>
      </c>
      <c r="I15" s="1">
        <f>COUNTIF('Result Analysis'!$AB$4:$AB$79,"=B1")</f>
        <v>0</v>
      </c>
      <c r="J15" s="1">
        <f>COUNTIF('Result Analysis'!$AB$4:$AB$79,"=B2")</f>
        <v>1</v>
      </c>
      <c r="K15" s="1">
        <f>COUNTIF('Result Analysis'!$AB$4:$AB$79,"=C1")</f>
        <v>2</v>
      </c>
      <c r="L15" s="1">
        <f>COUNTIF('Result Analysis'!$AB$4:$AB$79,"=C2")</f>
        <v>2</v>
      </c>
      <c r="M15" s="1">
        <f>COUNTIF('Result Analysis'!$AB$4:$AB$79,"=D1")</f>
        <v>0</v>
      </c>
      <c r="N15" s="1">
        <f>COUNTIF('Result Analysis'!$AB$4:$AB$79,"=D2")</f>
        <v>0</v>
      </c>
      <c r="O15" s="1">
        <f>COUNTIF('Result Analysis'!$AB$4:$AB$79,"=E")</f>
        <v>0</v>
      </c>
      <c r="P15" s="2">
        <f t="shared" si="0"/>
        <v>5</v>
      </c>
      <c r="Q15" s="1">
        <f t="shared" si="1"/>
        <v>19</v>
      </c>
      <c r="R15" s="1">
        <f t="shared" si="2"/>
        <v>1900</v>
      </c>
      <c r="S15" s="1">
        <f t="shared" si="3"/>
        <v>40</v>
      </c>
      <c r="T15" s="32">
        <f t="shared" si="4"/>
        <v>47.5</v>
      </c>
    </row>
    <row r="16" spans="1:44" s="2" customFormat="1" x14ac:dyDescent="0.25">
      <c r="A16" s="1">
        <v>13</v>
      </c>
      <c r="B16" s="2" t="s">
        <v>279</v>
      </c>
      <c r="C16" s="2" t="s">
        <v>23</v>
      </c>
      <c r="D16" s="1" t="s">
        <v>277</v>
      </c>
      <c r="E16" s="34">
        <f>'Subjectwise Result'!C17</f>
        <v>74</v>
      </c>
      <c r="F16" s="34">
        <f>'Subjectwise Result'!D17</f>
        <v>74</v>
      </c>
      <c r="G16" s="1">
        <f>COUNTIF('Result Analysis'!$AD$4:$AD$79,"=A1")</f>
        <v>5</v>
      </c>
      <c r="H16" s="1">
        <f>COUNTIF('Result Analysis'!$AD$4:$AD$79,"=A2")</f>
        <v>7</v>
      </c>
      <c r="I16" s="1">
        <f>COUNTIF('Result Analysis'!$AD$4:$AD$79,"=B1")</f>
        <v>7</v>
      </c>
      <c r="J16" s="1">
        <f>COUNTIF('Result Analysis'!$AD$4:$AD$79,"=B2")</f>
        <v>15</v>
      </c>
      <c r="K16" s="1">
        <f>COUNTIF('Result Analysis'!$AD$4:$AD$79,"=C1")</f>
        <v>6</v>
      </c>
      <c r="L16" s="1">
        <f>COUNTIF('Result Analysis'!$AD$4:$AD$79,"=C2")</f>
        <v>10</v>
      </c>
      <c r="M16" s="1">
        <f>COUNTIF('Result Analysis'!$AD$4:$AD$79,"=D1")</f>
        <v>14</v>
      </c>
      <c r="N16" s="1">
        <f>COUNTIF('Result Analysis'!$AD$4:$AD$79,"=D2")</f>
        <v>9</v>
      </c>
      <c r="O16" s="1">
        <f>COUNTIF('Result Analysis'!$AD$4:$AD$79,"=E")</f>
        <v>1</v>
      </c>
      <c r="P16" s="2">
        <f t="shared" si="0"/>
        <v>74</v>
      </c>
      <c r="Q16" s="1">
        <f t="shared" si="1"/>
        <v>297</v>
      </c>
      <c r="R16" s="1">
        <f t="shared" si="2"/>
        <v>29700</v>
      </c>
      <c r="S16" s="1">
        <f t="shared" si="3"/>
        <v>592</v>
      </c>
      <c r="T16" s="32">
        <f t="shared" si="4"/>
        <v>50.168918918918919</v>
      </c>
    </row>
    <row r="17" spans="1:44" s="8" customFormat="1" x14ac:dyDescent="0.25">
      <c r="A17" s="93"/>
      <c r="B17" s="93" t="s">
        <v>77</v>
      </c>
      <c r="C17" s="93"/>
      <c r="D17" s="93"/>
      <c r="E17" s="94">
        <f t="shared" ref="E17:P17" si="5">SUM(E4:E16)</f>
        <v>454</v>
      </c>
      <c r="F17" s="93">
        <f t="shared" si="5"/>
        <v>452</v>
      </c>
      <c r="G17" s="93">
        <f t="shared" si="5"/>
        <v>35</v>
      </c>
      <c r="H17" s="93">
        <f t="shared" si="5"/>
        <v>65</v>
      </c>
      <c r="I17" s="93">
        <f t="shared" si="5"/>
        <v>58</v>
      </c>
      <c r="J17" s="93">
        <f t="shared" si="5"/>
        <v>75</v>
      </c>
      <c r="K17" s="93">
        <f t="shared" si="5"/>
        <v>65</v>
      </c>
      <c r="L17" s="93">
        <f t="shared" si="5"/>
        <v>66</v>
      </c>
      <c r="M17" s="93">
        <f t="shared" si="5"/>
        <v>50</v>
      </c>
      <c r="N17" s="93">
        <f t="shared" si="5"/>
        <v>37</v>
      </c>
      <c r="O17" s="93">
        <f t="shared" si="5"/>
        <v>3</v>
      </c>
      <c r="P17" s="93">
        <f t="shared" si="5"/>
        <v>454</v>
      </c>
      <c r="Q17" s="93">
        <f>SUM(G17*8+H17*7+I17*6+J17*5+K17*4+L17*3+M17*2+N17*1+O17*0)</f>
        <v>2053</v>
      </c>
      <c r="R17" s="93">
        <f>Q17*100</f>
        <v>205300</v>
      </c>
      <c r="S17" s="93">
        <f>E17*8</f>
        <v>3632</v>
      </c>
      <c r="T17" s="95">
        <f t="shared" ref="T17" si="6">R17/S17</f>
        <v>56.525330396475773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s="2" customFormat="1" x14ac:dyDescent="0.25"/>
    <row r="19" spans="1:44" s="2" customFormat="1" x14ac:dyDescent="0.25"/>
    <row r="20" spans="1:44" s="2" customFormat="1" x14ac:dyDescent="0.25"/>
    <row r="21" spans="1:44" s="2" customFormat="1" x14ac:dyDescent="0.25"/>
    <row r="22" spans="1:44" s="2" customFormat="1" x14ac:dyDescent="0.25"/>
    <row r="23" spans="1:44" s="2" customFormat="1" x14ac:dyDescent="0.25"/>
    <row r="24" spans="1:44" s="2" customFormat="1" x14ac:dyDescent="0.25"/>
    <row r="25" spans="1:44" s="2" customFormat="1" x14ac:dyDescent="0.25"/>
    <row r="26" spans="1:44" s="2" customFormat="1" x14ac:dyDescent="0.25"/>
    <row r="27" spans="1:44" s="2" customFormat="1" x14ac:dyDescent="0.25"/>
    <row r="29" spans="1:44" ht="15.75" x14ac:dyDescent="0.25">
      <c r="A29" s="27" t="s">
        <v>49</v>
      </c>
      <c r="B29" s="27"/>
      <c r="C29" s="27"/>
      <c r="D29" s="27"/>
    </row>
    <row r="31" spans="1:44" x14ac:dyDescent="0.25">
      <c r="A31" s="1" t="s">
        <v>50</v>
      </c>
      <c r="C31" s="3" t="s">
        <v>51</v>
      </c>
      <c r="D31" s="3"/>
      <c r="E31" s="3"/>
      <c r="F31" s="3"/>
      <c r="G31" s="3"/>
      <c r="H31" s="3"/>
      <c r="I31" s="1" t="s">
        <v>52</v>
      </c>
      <c r="J31" s="3" t="s">
        <v>21</v>
      </c>
      <c r="K31" s="3"/>
      <c r="L31" s="3"/>
      <c r="M31" s="3"/>
      <c r="N31" s="1" t="s">
        <v>3</v>
      </c>
    </row>
    <row r="32" spans="1:44" x14ac:dyDescent="0.25">
      <c r="C32" s="3" t="s">
        <v>53</v>
      </c>
      <c r="D32" s="3"/>
      <c r="E32" s="3"/>
      <c r="F32" s="3"/>
      <c r="G32" s="3"/>
      <c r="H32" s="3"/>
      <c r="I32" s="3">
        <v>70</v>
      </c>
      <c r="J32" s="3" t="s">
        <v>54</v>
      </c>
      <c r="K32" s="3"/>
      <c r="L32" s="3"/>
      <c r="M32" s="3"/>
      <c r="N32" s="3">
        <v>66</v>
      </c>
      <c r="T32" s="4"/>
    </row>
    <row r="33" spans="1:14" x14ac:dyDescent="0.25">
      <c r="C33" s="3" t="s">
        <v>55</v>
      </c>
      <c r="D33" s="3"/>
      <c r="E33" s="3"/>
      <c r="F33" s="3"/>
      <c r="G33" s="3"/>
      <c r="I33" s="3">
        <v>4</v>
      </c>
    </row>
    <row r="35" spans="1:14" x14ac:dyDescent="0.25">
      <c r="A35" s="1" t="s">
        <v>56</v>
      </c>
      <c r="E35" s="1" t="s">
        <v>30</v>
      </c>
      <c r="F35" s="1" t="s">
        <v>31</v>
      </c>
      <c r="G35" s="1" t="s">
        <v>32</v>
      </c>
      <c r="H35" s="1" t="s">
        <v>33</v>
      </c>
      <c r="I35" s="1" t="s">
        <v>34</v>
      </c>
      <c r="J35" s="1" t="s">
        <v>35</v>
      </c>
      <c r="K35" s="1" t="s">
        <v>36</v>
      </c>
      <c r="L35" s="1" t="s">
        <v>37</v>
      </c>
      <c r="M35" s="1" t="s">
        <v>38</v>
      </c>
    </row>
    <row r="36" spans="1:14" x14ac:dyDescent="0.25">
      <c r="A36" s="1" t="s">
        <v>57</v>
      </c>
      <c r="E36" s="1">
        <v>17</v>
      </c>
      <c r="F36" s="1">
        <v>13</v>
      </c>
      <c r="G36" s="1">
        <v>15</v>
      </c>
      <c r="H36" s="1">
        <v>8</v>
      </c>
      <c r="I36" s="1">
        <v>9</v>
      </c>
      <c r="J36" s="1">
        <v>6</v>
      </c>
      <c r="K36" s="1">
        <v>1</v>
      </c>
      <c r="L36" s="1">
        <v>1</v>
      </c>
      <c r="M36" s="1">
        <v>0</v>
      </c>
      <c r="N36" s="1">
        <f t="shared" ref="N36:N37" si="7">SUM(E36:M36)</f>
        <v>70</v>
      </c>
    </row>
    <row r="37" spans="1:14" x14ac:dyDescent="0.25">
      <c r="A37" s="1" t="s">
        <v>58</v>
      </c>
      <c r="E37" s="1">
        <v>8</v>
      </c>
      <c r="F37" s="1">
        <v>7</v>
      </c>
      <c r="G37" s="1">
        <v>6</v>
      </c>
      <c r="H37" s="1">
        <v>5</v>
      </c>
      <c r="I37" s="1">
        <v>4</v>
      </c>
      <c r="J37" s="1">
        <v>3</v>
      </c>
      <c r="K37" s="1">
        <v>2</v>
      </c>
      <c r="L37" s="1">
        <v>1</v>
      </c>
      <c r="M37" s="1">
        <v>0</v>
      </c>
      <c r="N37" s="1">
        <f t="shared" si="7"/>
        <v>36</v>
      </c>
    </row>
    <row r="38" spans="1:14" x14ac:dyDescent="0.25">
      <c r="A38" s="1" t="s">
        <v>59</v>
      </c>
      <c r="E38" s="1">
        <f>E36*E37</f>
        <v>136</v>
      </c>
      <c r="F38" s="1">
        <f t="shared" ref="F38:M38" si="8">F36*F37</f>
        <v>91</v>
      </c>
      <c r="G38" s="1">
        <f t="shared" si="8"/>
        <v>90</v>
      </c>
      <c r="H38" s="1">
        <f t="shared" si="8"/>
        <v>40</v>
      </c>
      <c r="I38" s="1">
        <f t="shared" si="8"/>
        <v>36</v>
      </c>
      <c r="J38" s="1">
        <f t="shared" si="8"/>
        <v>18</v>
      </c>
      <c r="K38" s="1">
        <f t="shared" si="8"/>
        <v>2</v>
      </c>
      <c r="L38" s="1">
        <f t="shared" si="8"/>
        <v>1</v>
      </c>
      <c r="M38" s="1">
        <f t="shared" si="8"/>
        <v>0</v>
      </c>
      <c r="N38" s="1">
        <f>SUM(E38:M38)</f>
        <v>414</v>
      </c>
    </row>
    <row r="39" spans="1:14" x14ac:dyDescent="0.25">
      <c r="A39" s="5" t="s">
        <v>60</v>
      </c>
      <c r="C39" s="6" t="s">
        <v>61</v>
      </c>
      <c r="D39" s="6"/>
      <c r="E39" s="1" t="s">
        <v>62</v>
      </c>
    </row>
    <row r="40" spans="1:14" x14ac:dyDescent="0.25">
      <c r="B40" s="1" t="s">
        <v>63</v>
      </c>
      <c r="C40" s="1" t="s">
        <v>64</v>
      </c>
    </row>
    <row r="41" spans="1:14" x14ac:dyDescent="0.25">
      <c r="B41" s="6" t="s">
        <v>110</v>
      </c>
      <c r="C41" s="6"/>
      <c r="E41" s="1" t="s">
        <v>111</v>
      </c>
    </row>
    <row r="42" spans="1:14" x14ac:dyDescent="0.25">
      <c r="B42" s="1" t="s">
        <v>65</v>
      </c>
    </row>
    <row r="43" spans="1:14" x14ac:dyDescent="0.25">
      <c r="B43" s="6" t="s">
        <v>110</v>
      </c>
      <c r="C43" s="6"/>
    </row>
    <row r="44" spans="1:14" x14ac:dyDescent="0.25">
      <c r="B44" s="7">
        <v>560</v>
      </c>
      <c r="C44" s="7">
        <f>41400/560</f>
        <v>73.928571428571431</v>
      </c>
      <c r="D44" s="7"/>
    </row>
    <row r="45" spans="1:14" x14ac:dyDescent="0.25">
      <c r="B45" s="1" t="s">
        <v>66</v>
      </c>
    </row>
    <row r="46" spans="1:14" x14ac:dyDescent="0.25">
      <c r="L46" s="46" t="s">
        <v>256</v>
      </c>
      <c r="M46" s="47"/>
    </row>
    <row r="47" spans="1:14" x14ac:dyDescent="0.25">
      <c r="L47" s="46" t="s">
        <v>78</v>
      </c>
      <c r="M47" s="47"/>
    </row>
    <row r="50" spans="1:11" ht="15.75" x14ac:dyDescent="0.25">
      <c r="A50" s="27" t="s">
        <v>98</v>
      </c>
      <c r="B50" s="27"/>
      <c r="C50" s="27"/>
      <c r="D50" s="27"/>
    </row>
    <row r="51" spans="1:11" ht="19.5" thickBot="1" x14ac:dyDescent="0.35">
      <c r="A51" s="22" t="s">
        <v>79</v>
      </c>
      <c r="B51"/>
      <c r="C51"/>
      <c r="D51"/>
      <c r="E51"/>
      <c r="F51"/>
      <c r="G51"/>
      <c r="H51"/>
      <c r="I51"/>
      <c r="J51"/>
      <c r="K51"/>
    </row>
    <row r="52" spans="1:11" ht="94.5" thickBot="1" x14ac:dyDescent="0.3">
      <c r="A52" s="23" t="s">
        <v>80</v>
      </c>
      <c r="B52" s="24" t="s">
        <v>30</v>
      </c>
      <c r="C52" s="24" t="s">
        <v>31</v>
      </c>
      <c r="D52" s="24" t="s">
        <v>32</v>
      </c>
      <c r="E52" s="24" t="s">
        <v>33</v>
      </c>
      <c r="F52" s="24" t="s">
        <v>34</v>
      </c>
      <c r="G52" s="24" t="s">
        <v>35</v>
      </c>
      <c r="H52" s="24" t="s">
        <v>36</v>
      </c>
      <c r="I52" s="24" t="s">
        <v>37</v>
      </c>
      <c r="J52" s="24" t="s">
        <v>38</v>
      </c>
      <c r="K52" s="24" t="s">
        <v>81</v>
      </c>
    </row>
    <row r="53" spans="1:11" ht="38.25" thickBot="1" x14ac:dyDescent="0.3">
      <c r="A53" s="25" t="s">
        <v>82</v>
      </c>
      <c r="B53" s="26">
        <v>16</v>
      </c>
      <c r="C53" s="26">
        <v>8</v>
      </c>
      <c r="D53" s="26">
        <v>10</v>
      </c>
      <c r="E53" s="26">
        <v>6</v>
      </c>
      <c r="F53" s="26">
        <v>8</v>
      </c>
      <c r="G53" s="26">
        <v>6</v>
      </c>
      <c r="H53" s="26">
        <v>10</v>
      </c>
      <c r="I53" s="26">
        <v>6</v>
      </c>
      <c r="J53" s="26" t="s">
        <v>83</v>
      </c>
      <c r="K53" s="26">
        <v>70</v>
      </c>
    </row>
    <row r="54" spans="1:11" ht="38.25" thickBot="1" x14ac:dyDescent="0.3">
      <c r="A54" s="25" t="s">
        <v>84</v>
      </c>
      <c r="B54" s="26">
        <v>14</v>
      </c>
      <c r="C54" s="26">
        <v>12</v>
      </c>
      <c r="D54" s="26">
        <v>8</v>
      </c>
      <c r="E54" s="26">
        <v>10</v>
      </c>
      <c r="F54" s="26">
        <v>12</v>
      </c>
      <c r="G54" s="26">
        <v>4</v>
      </c>
      <c r="H54" s="26">
        <v>6</v>
      </c>
      <c r="I54" s="26">
        <v>4</v>
      </c>
      <c r="J54" s="26" t="s">
        <v>83</v>
      </c>
      <c r="K54" s="26">
        <v>70</v>
      </c>
    </row>
    <row r="55" spans="1:11" ht="75.75" thickBot="1" x14ac:dyDescent="0.3">
      <c r="A55" s="25" t="s">
        <v>85</v>
      </c>
      <c r="B55" s="26">
        <v>12</v>
      </c>
      <c r="C55" s="26">
        <v>10</v>
      </c>
      <c r="D55" s="26">
        <v>20</v>
      </c>
      <c r="E55" s="26">
        <v>6</v>
      </c>
      <c r="F55" s="26">
        <v>4</v>
      </c>
      <c r="G55" s="26">
        <v>6</v>
      </c>
      <c r="H55" s="26">
        <v>6</v>
      </c>
      <c r="I55" s="26">
        <v>2</v>
      </c>
      <c r="J55" s="26">
        <v>4</v>
      </c>
      <c r="K55" s="26">
        <v>70</v>
      </c>
    </row>
    <row r="56" spans="1:11" ht="38.25" thickBot="1" x14ac:dyDescent="0.3">
      <c r="A56" s="25" t="s">
        <v>86</v>
      </c>
      <c r="B56" s="26">
        <v>20</v>
      </c>
      <c r="C56" s="26">
        <v>10</v>
      </c>
      <c r="D56" s="26">
        <v>12</v>
      </c>
      <c r="E56" s="26">
        <v>8</v>
      </c>
      <c r="F56" s="26">
        <v>14</v>
      </c>
      <c r="G56" s="26">
        <v>6</v>
      </c>
      <c r="H56" s="26" t="s">
        <v>83</v>
      </c>
      <c r="I56" s="26" t="s">
        <v>83</v>
      </c>
      <c r="J56" s="26" t="s">
        <v>83</v>
      </c>
      <c r="K56" s="26">
        <v>70</v>
      </c>
    </row>
    <row r="57" spans="1:11" ht="57" thickBot="1" x14ac:dyDescent="0.3">
      <c r="A57" s="25" t="s">
        <v>87</v>
      </c>
      <c r="B57" s="26">
        <v>8</v>
      </c>
      <c r="C57" s="26">
        <v>6</v>
      </c>
      <c r="D57" s="26">
        <v>14</v>
      </c>
      <c r="E57" s="26">
        <v>12</v>
      </c>
      <c r="F57" s="26">
        <v>12</v>
      </c>
      <c r="G57" s="26">
        <v>10</v>
      </c>
      <c r="H57" s="26">
        <v>8</v>
      </c>
      <c r="I57" s="26" t="s">
        <v>83</v>
      </c>
      <c r="J57" s="26" t="s">
        <v>83</v>
      </c>
      <c r="K57" s="26">
        <v>70</v>
      </c>
    </row>
    <row r="58" spans="1:11" ht="57" thickBot="1" x14ac:dyDescent="0.3">
      <c r="A58" s="25" t="s">
        <v>88</v>
      </c>
      <c r="B58" s="26">
        <v>70</v>
      </c>
      <c r="C58" s="26">
        <v>46</v>
      </c>
      <c r="D58" s="26">
        <v>64</v>
      </c>
      <c r="E58" s="26">
        <v>42</v>
      </c>
      <c r="F58" s="26">
        <v>50</v>
      </c>
      <c r="G58" s="26">
        <v>32</v>
      </c>
      <c r="H58" s="26">
        <v>30</v>
      </c>
      <c r="I58" s="26">
        <v>12</v>
      </c>
      <c r="J58" s="26">
        <v>4</v>
      </c>
      <c r="K58" s="26">
        <v>350</v>
      </c>
    </row>
    <row r="59" spans="1:11" ht="94.5" thickBot="1" x14ac:dyDescent="0.3">
      <c r="A59" s="25" t="s">
        <v>58</v>
      </c>
      <c r="B59" s="26">
        <v>8</v>
      </c>
      <c r="C59" s="26">
        <v>7</v>
      </c>
      <c r="D59" s="26">
        <v>6</v>
      </c>
      <c r="E59" s="26">
        <v>5</v>
      </c>
      <c r="F59" s="26">
        <v>4</v>
      </c>
      <c r="G59" s="26">
        <v>3</v>
      </c>
      <c r="H59" s="26">
        <v>2</v>
      </c>
      <c r="I59" s="26">
        <v>1</v>
      </c>
      <c r="J59" s="26">
        <v>0</v>
      </c>
      <c r="K59" s="26"/>
    </row>
    <row r="60" spans="1:11" ht="38.25" thickBot="1" x14ac:dyDescent="0.3">
      <c r="A60" s="25" t="s">
        <v>59</v>
      </c>
      <c r="B60" s="26">
        <v>560</v>
      </c>
      <c r="C60" s="26">
        <v>322</v>
      </c>
      <c r="D60" s="26">
        <v>384</v>
      </c>
      <c r="E60" s="26">
        <v>210</v>
      </c>
      <c r="F60" s="26">
        <v>200</v>
      </c>
      <c r="G60" s="26">
        <v>96</v>
      </c>
      <c r="H60" s="26">
        <v>60</v>
      </c>
      <c r="I60" s="26">
        <v>12</v>
      </c>
      <c r="J60" s="26">
        <v>0</v>
      </c>
      <c r="K60" s="26">
        <v>1844</v>
      </c>
    </row>
    <row r="61" spans="1:11" ht="18.75" x14ac:dyDescent="0.3">
      <c r="A61" s="22"/>
      <c r="B61"/>
      <c r="C61"/>
      <c r="D61"/>
      <c r="E61"/>
      <c r="F61"/>
      <c r="G61"/>
      <c r="H61"/>
      <c r="I61"/>
      <c r="J61"/>
      <c r="K61"/>
    </row>
    <row r="62" spans="1:11" ht="18.75" x14ac:dyDescent="0.3">
      <c r="A62" s="22" t="s">
        <v>89</v>
      </c>
      <c r="B62"/>
      <c r="C62" s="22" t="s">
        <v>90</v>
      </c>
      <c r="D62"/>
      <c r="E62"/>
      <c r="F62"/>
      <c r="G62"/>
      <c r="H62"/>
      <c r="I62"/>
      <c r="J62"/>
      <c r="K62"/>
    </row>
    <row r="63" spans="1:11" ht="18.75" x14ac:dyDescent="0.3">
      <c r="A63"/>
      <c r="B63"/>
      <c r="C63"/>
      <c r="D63"/>
      <c r="E63" s="22" t="s">
        <v>91</v>
      </c>
      <c r="F63"/>
      <c r="G63"/>
      <c r="H63"/>
      <c r="I63"/>
      <c r="J63"/>
      <c r="K63"/>
    </row>
    <row r="64" spans="1:11" ht="18.75" x14ac:dyDescent="0.3">
      <c r="A64"/>
      <c r="B64"/>
      <c r="C64"/>
      <c r="D64" s="22" t="s">
        <v>92</v>
      </c>
      <c r="E64"/>
      <c r="F64"/>
      <c r="G64" s="22" t="s">
        <v>93</v>
      </c>
      <c r="H64"/>
      <c r="I64"/>
      <c r="J64"/>
      <c r="K64"/>
    </row>
    <row r="65" spans="1:11" ht="18.75" x14ac:dyDescent="0.3">
      <c r="A65"/>
      <c r="B65"/>
      <c r="C65"/>
      <c r="D65" s="22" t="s">
        <v>94</v>
      </c>
      <c r="E65"/>
      <c r="F65"/>
      <c r="G65"/>
      <c r="H65"/>
      <c r="I65"/>
      <c r="J65"/>
      <c r="K65"/>
    </row>
    <row r="66" spans="1:11" ht="18.75" x14ac:dyDescent="0.3">
      <c r="A66"/>
      <c r="B66"/>
      <c r="C66"/>
      <c r="D66" s="22" t="s">
        <v>92</v>
      </c>
      <c r="E66"/>
      <c r="F66"/>
      <c r="G66"/>
      <c r="H66"/>
      <c r="I66"/>
      <c r="J66"/>
      <c r="K66"/>
    </row>
    <row r="67" spans="1:11" ht="18.75" x14ac:dyDescent="0.3">
      <c r="A67"/>
      <c r="B67"/>
      <c r="C67"/>
      <c r="D67" s="22" t="s">
        <v>95</v>
      </c>
      <c r="E67"/>
      <c r="F67"/>
      <c r="G67"/>
      <c r="H67"/>
      <c r="I67"/>
      <c r="J67"/>
      <c r="K67"/>
    </row>
    <row r="68" spans="1:11" ht="18.75" x14ac:dyDescent="0.3">
      <c r="A68"/>
      <c r="B68"/>
      <c r="C68"/>
      <c r="D68" s="22" t="b">
        <f>65.36 = 66</f>
        <v>0</v>
      </c>
      <c r="E68"/>
      <c r="F68"/>
      <c r="G68"/>
      <c r="H68"/>
      <c r="I68"/>
      <c r="J68"/>
      <c r="K68"/>
    </row>
    <row r="69" spans="1:11" ht="18.75" x14ac:dyDescent="0.3">
      <c r="A69" s="22"/>
      <c r="B69"/>
      <c r="C69"/>
      <c r="D69"/>
      <c r="E69"/>
      <c r="F69"/>
      <c r="G69"/>
      <c r="H69"/>
      <c r="I69"/>
      <c r="J69"/>
      <c r="K69"/>
    </row>
    <row r="70" spans="1:11" ht="18.75" x14ac:dyDescent="0.3">
      <c r="A70" s="22" t="s">
        <v>96</v>
      </c>
      <c r="B70" s="22" t="s">
        <v>97</v>
      </c>
      <c r="C70"/>
      <c r="D70"/>
      <c r="E70"/>
      <c r="F70"/>
      <c r="G70"/>
      <c r="H70"/>
      <c r="I70"/>
      <c r="J70"/>
      <c r="K70"/>
    </row>
    <row r="74" spans="1:11" x14ac:dyDescent="0.25">
      <c r="K74" s="1" t="s">
        <v>112</v>
      </c>
    </row>
    <row r="75" spans="1:11" x14ac:dyDescent="0.25">
      <c r="K75" s="14" t="s">
        <v>78</v>
      </c>
    </row>
  </sheetData>
  <mergeCells count="4">
    <mergeCell ref="L46:M46"/>
    <mergeCell ref="L47:M47"/>
    <mergeCell ref="A1:T1"/>
    <mergeCell ref="A2:T2"/>
  </mergeCells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9"/>
  <sheetViews>
    <sheetView tabSelected="1" topLeftCell="T1" workbookViewId="0">
      <selection activeCell="Y4" sqref="Y4"/>
    </sheetView>
  </sheetViews>
  <sheetFormatPr defaultRowHeight="15" x14ac:dyDescent="0.25"/>
  <cols>
    <col min="1" max="1" width="6.85546875" bestFit="1" customWidth="1"/>
    <col min="2" max="2" width="12.28515625" customWidth="1"/>
    <col min="3" max="3" width="25.85546875" customWidth="1"/>
    <col min="4" max="4" width="9" customWidth="1"/>
    <col min="5" max="5" width="9.140625" customWidth="1"/>
    <col min="6" max="6" width="8" customWidth="1"/>
    <col min="7" max="7" width="7.42578125" customWidth="1"/>
    <col min="8" max="8" width="7.7109375" customWidth="1"/>
    <col min="9" max="9" width="7.5703125" customWidth="1"/>
    <col min="10" max="10" width="7" customWidth="1"/>
    <col min="11" max="11" width="7.42578125" customWidth="1"/>
    <col min="12" max="12" width="8" customWidth="1"/>
    <col min="13" max="16" width="6.85546875" customWidth="1"/>
    <col min="17" max="17" width="7.85546875" customWidth="1"/>
    <col min="18" max="19" width="6.85546875" customWidth="1"/>
    <col min="20" max="20" width="7" customWidth="1"/>
    <col min="33" max="48" width="9.140625" style="88"/>
  </cols>
  <sheetData>
    <row r="1" spans="1:49" s="16" customFormat="1" ht="24.75" customHeight="1" x14ac:dyDescent="0.35">
      <c r="A1" s="63" t="s">
        <v>280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5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4"/>
    </row>
    <row r="2" spans="1:49" s="19" customFormat="1" ht="30" customHeight="1" x14ac:dyDescent="0.35">
      <c r="A2" s="76" t="s">
        <v>281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9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5"/>
    </row>
    <row r="3" spans="1:49" ht="60" x14ac:dyDescent="0.25">
      <c r="A3" s="82" t="s">
        <v>0</v>
      </c>
      <c r="B3" s="53" t="s">
        <v>1</v>
      </c>
      <c r="C3" s="53" t="s">
        <v>2</v>
      </c>
      <c r="D3" s="53" t="s">
        <v>12</v>
      </c>
      <c r="E3" s="53" t="s">
        <v>99</v>
      </c>
      <c r="F3" s="53" t="s">
        <v>25</v>
      </c>
      <c r="G3" s="53" t="s">
        <v>104</v>
      </c>
      <c r="H3" s="53" t="s">
        <v>28</v>
      </c>
      <c r="I3" s="53" t="s">
        <v>250</v>
      </c>
      <c r="J3" s="53" t="s">
        <v>251</v>
      </c>
      <c r="K3" s="53" t="s">
        <v>101</v>
      </c>
      <c r="L3" s="53" t="s">
        <v>100</v>
      </c>
      <c r="M3" s="53" t="s">
        <v>102</v>
      </c>
      <c r="N3" s="53" t="s">
        <v>26</v>
      </c>
      <c r="O3" s="53" t="s">
        <v>103</v>
      </c>
      <c r="P3" s="53" t="s">
        <v>27</v>
      </c>
      <c r="Q3" s="53" t="s">
        <v>105</v>
      </c>
      <c r="R3" s="53" t="s">
        <v>29</v>
      </c>
      <c r="S3" s="53" t="s">
        <v>249</v>
      </c>
      <c r="T3" s="53" t="s">
        <v>252</v>
      </c>
      <c r="U3" s="53" t="s">
        <v>113</v>
      </c>
      <c r="V3" s="53" t="s">
        <v>114</v>
      </c>
      <c r="W3" s="53" t="s">
        <v>115</v>
      </c>
      <c r="X3" s="53" t="s">
        <v>116</v>
      </c>
      <c r="Y3" s="53" t="s">
        <v>285</v>
      </c>
      <c r="Z3" s="53" t="s">
        <v>118</v>
      </c>
      <c r="AA3" s="53" t="s">
        <v>119</v>
      </c>
      <c r="AB3" s="53" t="s">
        <v>120</v>
      </c>
      <c r="AC3" s="53" t="s">
        <v>247</v>
      </c>
      <c r="AD3" s="53" t="s">
        <v>248</v>
      </c>
      <c r="AE3" s="83" t="s">
        <v>106</v>
      </c>
      <c r="AF3" s="82" t="s">
        <v>5</v>
      </c>
    </row>
    <row r="4" spans="1:49" ht="15.75" x14ac:dyDescent="0.25">
      <c r="A4" s="37">
        <v>1</v>
      </c>
      <c r="B4" s="1">
        <v>13625422</v>
      </c>
      <c r="C4" s="1" t="s">
        <v>173</v>
      </c>
      <c r="D4" s="1" t="s">
        <v>13</v>
      </c>
      <c r="E4" s="2">
        <v>93</v>
      </c>
      <c r="F4" s="2" t="s">
        <v>30</v>
      </c>
      <c r="G4" s="2">
        <v>86</v>
      </c>
      <c r="H4" s="2" t="s">
        <v>31</v>
      </c>
      <c r="I4" s="38"/>
      <c r="J4" s="38"/>
      <c r="K4" s="2"/>
      <c r="L4" s="2"/>
      <c r="M4" s="2"/>
      <c r="N4" s="2"/>
      <c r="O4" s="2"/>
      <c r="P4" s="2"/>
      <c r="Q4" s="2"/>
      <c r="R4" s="2"/>
      <c r="S4" s="38"/>
      <c r="T4" s="38"/>
      <c r="U4" s="2">
        <v>94</v>
      </c>
      <c r="V4" s="2" t="s">
        <v>30</v>
      </c>
      <c r="W4" s="2">
        <v>98</v>
      </c>
      <c r="X4" s="2" t="s">
        <v>30</v>
      </c>
      <c r="Y4" s="38">
        <v>93</v>
      </c>
      <c r="Z4" s="38" t="s">
        <v>30</v>
      </c>
      <c r="AA4" s="2"/>
      <c r="AB4" s="2"/>
      <c r="AC4" s="38" t="s">
        <v>236</v>
      </c>
      <c r="AD4" s="38" t="s">
        <v>30</v>
      </c>
      <c r="AE4" s="96">
        <f t="shared" ref="AE4:AE35" si="0">SUM(E4+G4+I4+K4+M4+O4+Q4+S4+U4+W4+Y4+AA4)</f>
        <v>464</v>
      </c>
      <c r="AF4" s="35">
        <f t="shared" ref="AF4:AF35" si="1">AE4/5</f>
        <v>92.8</v>
      </c>
    </row>
    <row r="5" spans="1:49" ht="15.75" x14ac:dyDescent="0.25">
      <c r="A5" s="37">
        <v>2</v>
      </c>
      <c r="B5" s="1">
        <v>13625381</v>
      </c>
      <c r="C5" s="1" t="s">
        <v>132</v>
      </c>
      <c r="D5" s="1" t="s">
        <v>14</v>
      </c>
      <c r="E5" s="2">
        <v>94</v>
      </c>
      <c r="F5" s="2" t="s">
        <v>30</v>
      </c>
      <c r="G5" s="2"/>
      <c r="H5" s="2"/>
      <c r="I5" s="35"/>
      <c r="J5" s="35"/>
      <c r="K5" s="2">
        <v>92</v>
      </c>
      <c r="L5" s="2" t="s">
        <v>30</v>
      </c>
      <c r="M5" s="2">
        <v>99</v>
      </c>
      <c r="N5" s="2" t="s">
        <v>30</v>
      </c>
      <c r="O5" s="2"/>
      <c r="P5" s="2"/>
      <c r="Q5" s="2">
        <v>88</v>
      </c>
      <c r="R5" s="2" t="s">
        <v>31</v>
      </c>
      <c r="S5" s="38" t="s">
        <v>229</v>
      </c>
      <c r="T5" s="38" t="s">
        <v>31</v>
      </c>
      <c r="U5" s="38"/>
      <c r="V5" s="38"/>
      <c r="W5" s="39"/>
      <c r="X5" s="39"/>
      <c r="Y5" s="38"/>
      <c r="Z5" s="38"/>
      <c r="AA5" s="38"/>
      <c r="AB5" s="38"/>
      <c r="AC5" s="38">
        <v>99</v>
      </c>
      <c r="AD5" s="38" t="s">
        <v>30</v>
      </c>
      <c r="AE5" s="96">
        <f t="shared" si="0"/>
        <v>462</v>
      </c>
      <c r="AF5" s="35">
        <f t="shared" si="1"/>
        <v>92.4</v>
      </c>
    </row>
    <row r="6" spans="1:49" ht="15.75" x14ac:dyDescent="0.25">
      <c r="A6" s="37">
        <v>3</v>
      </c>
      <c r="B6" s="1">
        <v>13625441</v>
      </c>
      <c r="C6" s="1" t="s">
        <v>192</v>
      </c>
      <c r="D6" s="1" t="s">
        <v>13</v>
      </c>
      <c r="E6" s="2">
        <v>86</v>
      </c>
      <c r="F6" s="2" t="s">
        <v>32</v>
      </c>
      <c r="G6" s="2">
        <v>89</v>
      </c>
      <c r="H6" s="2" t="s">
        <v>30</v>
      </c>
      <c r="I6" s="2"/>
      <c r="J6" s="2"/>
      <c r="K6" s="2"/>
      <c r="L6" s="2"/>
      <c r="M6" s="2"/>
      <c r="N6" s="2"/>
      <c r="O6" s="2"/>
      <c r="P6" s="2"/>
      <c r="Q6" s="2"/>
      <c r="R6" s="2"/>
      <c r="S6" s="38"/>
      <c r="T6" s="38"/>
      <c r="U6" s="2">
        <v>97</v>
      </c>
      <c r="V6" s="2" t="s">
        <v>30</v>
      </c>
      <c r="W6" s="2">
        <v>96</v>
      </c>
      <c r="X6" s="2" t="s">
        <v>30</v>
      </c>
      <c r="Y6" s="2">
        <v>89</v>
      </c>
      <c r="Z6" s="2" t="s">
        <v>30</v>
      </c>
      <c r="AA6" s="2"/>
      <c r="AB6" s="2"/>
      <c r="AC6" s="38" t="s">
        <v>229</v>
      </c>
      <c r="AD6" s="38" t="s">
        <v>32</v>
      </c>
      <c r="AE6" s="96">
        <f t="shared" si="0"/>
        <v>457</v>
      </c>
      <c r="AF6" s="35">
        <f t="shared" si="1"/>
        <v>91.4</v>
      </c>
    </row>
    <row r="7" spans="1:49" ht="15.75" x14ac:dyDescent="0.25">
      <c r="A7" s="37">
        <v>4</v>
      </c>
      <c r="B7" s="1">
        <v>13625416</v>
      </c>
      <c r="C7" s="1" t="s">
        <v>167</v>
      </c>
      <c r="D7" s="1" t="s">
        <v>14</v>
      </c>
      <c r="E7" s="2">
        <v>91</v>
      </c>
      <c r="F7" s="2" t="s">
        <v>30</v>
      </c>
      <c r="G7" s="2">
        <v>83</v>
      </c>
      <c r="H7" s="2" t="s">
        <v>32</v>
      </c>
      <c r="I7" s="40"/>
      <c r="J7" s="40"/>
      <c r="K7" s="2"/>
      <c r="L7" s="2"/>
      <c r="M7" s="2"/>
      <c r="N7" s="2"/>
      <c r="O7" s="2"/>
      <c r="P7" s="2"/>
      <c r="Q7" s="2"/>
      <c r="R7" s="2"/>
      <c r="S7" s="38"/>
      <c r="T7" s="38"/>
      <c r="U7" s="2">
        <v>92</v>
      </c>
      <c r="V7" s="2" t="s">
        <v>30</v>
      </c>
      <c r="W7" s="2">
        <v>93</v>
      </c>
      <c r="X7" s="2" t="s">
        <v>30</v>
      </c>
      <c r="Y7" s="2">
        <v>96</v>
      </c>
      <c r="Z7" s="2" t="s">
        <v>30</v>
      </c>
      <c r="AA7" s="38"/>
      <c r="AB7" s="38"/>
      <c r="AC7" s="38" t="s">
        <v>210</v>
      </c>
      <c r="AD7" s="38" t="s">
        <v>33</v>
      </c>
      <c r="AE7" s="96">
        <f t="shared" si="0"/>
        <v>455</v>
      </c>
      <c r="AF7" s="35">
        <f t="shared" si="1"/>
        <v>91</v>
      </c>
    </row>
    <row r="8" spans="1:49" ht="15.75" x14ac:dyDescent="0.25">
      <c r="A8" s="37">
        <v>5</v>
      </c>
      <c r="B8" s="1">
        <v>13625420</v>
      </c>
      <c r="C8" s="1" t="s">
        <v>171</v>
      </c>
      <c r="D8" s="1" t="s">
        <v>13</v>
      </c>
      <c r="E8" s="2">
        <v>91</v>
      </c>
      <c r="F8" s="2" t="s">
        <v>30</v>
      </c>
      <c r="G8" s="2">
        <v>86</v>
      </c>
      <c r="H8" s="2" t="s">
        <v>31</v>
      </c>
      <c r="I8" s="38"/>
      <c r="J8" s="38"/>
      <c r="K8" s="2"/>
      <c r="L8" s="2"/>
      <c r="M8" s="2"/>
      <c r="N8" s="2"/>
      <c r="O8" s="2"/>
      <c r="P8" s="2"/>
      <c r="Q8" s="2"/>
      <c r="R8" s="2"/>
      <c r="S8" s="38"/>
      <c r="T8" s="38"/>
      <c r="U8" s="2">
        <v>92</v>
      </c>
      <c r="V8" s="2" t="s">
        <v>30</v>
      </c>
      <c r="W8" s="2">
        <v>93</v>
      </c>
      <c r="X8" s="2" t="s">
        <v>30</v>
      </c>
      <c r="Y8" s="2">
        <v>86</v>
      </c>
      <c r="Z8" s="2" t="s">
        <v>31</v>
      </c>
      <c r="AA8" s="38"/>
      <c r="AB8" s="38"/>
      <c r="AC8" s="38" t="s">
        <v>236</v>
      </c>
      <c r="AD8" s="38" t="s">
        <v>30</v>
      </c>
      <c r="AE8" s="96">
        <f t="shared" si="0"/>
        <v>448</v>
      </c>
      <c r="AF8" s="35">
        <f t="shared" si="1"/>
        <v>89.6</v>
      </c>
    </row>
    <row r="9" spans="1:49" ht="15.75" x14ac:dyDescent="0.25">
      <c r="A9" s="37">
        <v>6</v>
      </c>
      <c r="B9" s="1">
        <v>13625384</v>
      </c>
      <c r="C9" s="1" t="s">
        <v>135</v>
      </c>
      <c r="D9" s="1" t="s">
        <v>14</v>
      </c>
      <c r="E9" s="2">
        <v>93</v>
      </c>
      <c r="F9" s="2" t="s">
        <v>30</v>
      </c>
      <c r="G9" s="2"/>
      <c r="H9" s="2"/>
      <c r="I9" s="2" t="s">
        <v>217</v>
      </c>
      <c r="J9" s="2" t="s">
        <v>30</v>
      </c>
      <c r="K9" s="2">
        <v>80</v>
      </c>
      <c r="L9" s="2" t="s">
        <v>32</v>
      </c>
      <c r="M9" s="2">
        <v>87</v>
      </c>
      <c r="N9" s="2" t="s">
        <v>31</v>
      </c>
      <c r="O9" s="2">
        <v>84</v>
      </c>
      <c r="P9" s="2" t="s">
        <v>32</v>
      </c>
      <c r="Q9" s="2"/>
      <c r="R9" s="2"/>
      <c r="S9" s="38"/>
      <c r="T9" s="38"/>
      <c r="U9" s="40"/>
      <c r="V9" s="40"/>
      <c r="W9" s="41"/>
      <c r="X9" s="41"/>
      <c r="Y9" s="40"/>
      <c r="Z9" s="40"/>
      <c r="AA9" s="40"/>
      <c r="AB9" s="40"/>
      <c r="AC9" s="40">
        <v>88</v>
      </c>
      <c r="AD9" s="40" t="s">
        <v>32</v>
      </c>
      <c r="AE9" s="96">
        <f t="shared" si="0"/>
        <v>439</v>
      </c>
      <c r="AF9" s="35">
        <f t="shared" si="1"/>
        <v>87.8</v>
      </c>
    </row>
    <row r="10" spans="1:49" ht="15.75" x14ac:dyDescent="0.25">
      <c r="A10" s="37">
        <v>7</v>
      </c>
      <c r="B10" s="1">
        <v>13625443</v>
      </c>
      <c r="C10" s="1" t="s">
        <v>194</v>
      </c>
      <c r="D10" s="1" t="s">
        <v>13</v>
      </c>
      <c r="E10" s="2">
        <v>85</v>
      </c>
      <c r="F10" s="2" t="s">
        <v>32</v>
      </c>
      <c r="G10" s="2">
        <v>83</v>
      </c>
      <c r="H10" s="2" t="s">
        <v>32</v>
      </c>
      <c r="I10" s="38"/>
      <c r="J10" s="38"/>
      <c r="K10" s="2"/>
      <c r="L10" s="2"/>
      <c r="M10" s="2"/>
      <c r="N10" s="2"/>
      <c r="O10" s="2"/>
      <c r="P10" s="2"/>
      <c r="Q10" s="2"/>
      <c r="R10" s="2"/>
      <c r="S10" s="38"/>
      <c r="T10" s="38"/>
      <c r="U10" s="2">
        <v>81</v>
      </c>
      <c r="V10" s="2" t="s">
        <v>31</v>
      </c>
      <c r="W10" s="2">
        <v>95</v>
      </c>
      <c r="X10" s="2" t="s">
        <v>30</v>
      </c>
      <c r="Y10" s="2">
        <v>87</v>
      </c>
      <c r="Z10" s="2" t="s">
        <v>31</v>
      </c>
      <c r="AA10" s="38"/>
      <c r="AB10" s="38"/>
      <c r="AC10" s="38" t="s">
        <v>236</v>
      </c>
      <c r="AD10" s="38" t="s">
        <v>30</v>
      </c>
      <c r="AE10" s="96">
        <f t="shared" si="0"/>
        <v>431</v>
      </c>
      <c r="AF10" s="35">
        <f t="shared" si="1"/>
        <v>86.2</v>
      </c>
    </row>
    <row r="11" spans="1:49" ht="15.75" x14ac:dyDescent="0.25">
      <c r="A11" s="37">
        <v>8</v>
      </c>
      <c r="B11" s="1">
        <v>13625382</v>
      </c>
      <c r="C11" s="1" t="s">
        <v>133</v>
      </c>
      <c r="D11" s="1" t="s">
        <v>14</v>
      </c>
      <c r="E11" s="2">
        <v>86</v>
      </c>
      <c r="F11" s="2" t="s">
        <v>32</v>
      </c>
      <c r="G11" s="2"/>
      <c r="H11" s="2"/>
      <c r="I11" s="2" t="s">
        <v>216</v>
      </c>
      <c r="J11" s="2" t="s">
        <v>32</v>
      </c>
      <c r="K11" s="2">
        <v>91</v>
      </c>
      <c r="L11" s="2" t="s">
        <v>30</v>
      </c>
      <c r="M11" s="2">
        <v>86</v>
      </c>
      <c r="N11" s="2" t="s">
        <v>31</v>
      </c>
      <c r="O11" s="2">
        <v>86</v>
      </c>
      <c r="P11" s="2" t="s">
        <v>32</v>
      </c>
      <c r="Q11" s="2"/>
      <c r="R11" s="2"/>
      <c r="S11" s="38"/>
      <c r="T11" s="38"/>
      <c r="U11" s="38"/>
      <c r="V11" s="38"/>
      <c r="W11" s="39"/>
      <c r="X11" s="39"/>
      <c r="Y11" s="38"/>
      <c r="Z11" s="38"/>
      <c r="AA11" s="40"/>
      <c r="AB11" s="40"/>
      <c r="AC11" s="38">
        <v>89</v>
      </c>
      <c r="AD11" s="38" t="s">
        <v>32</v>
      </c>
      <c r="AE11" s="96">
        <f t="shared" si="0"/>
        <v>426</v>
      </c>
      <c r="AF11" s="35">
        <f t="shared" si="1"/>
        <v>85.2</v>
      </c>
    </row>
    <row r="12" spans="1:49" ht="15.75" x14ac:dyDescent="0.25">
      <c r="A12" s="37">
        <v>9</v>
      </c>
      <c r="B12" s="1">
        <v>13625430</v>
      </c>
      <c r="C12" s="1" t="s">
        <v>181</v>
      </c>
      <c r="D12" s="1" t="s">
        <v>13</v>
      </c>
      <c r="E12" s="2">
        <v>82</v>
      </c>
      <c r="F12" s="2" t="s">
        <v>33</v>
      </c>
      <c r="G12" s="2">
        <v>77</v>
      </c>
      <c r="H12" s="2" t="s">
        <v>34</v>
      </c>
      <c r="I12" s="38"/>
      <c r="J12" s="38"/>
      <c r="K12" s="2"/>
      <c r="L12" s="2"/>
      <c r="M12" s="2"/>
      <c r="N12" s="2"/>
      <c r="O12" s="2"/>
      <c r="P12" s="2"/>
      <c r="Q12" s="2"/>
      <c r="R12" s="2"/>
      <c r="S12" s="38"/>
      <c r="T12" s="38"/>
      <c r="U12" s="2">
        <v>86</v>
      </c>
      <c r="V12" s="2" t="s">
        <v>31</v>
      </c>
      <c r="W12" s="2">
        <v>87</v>
      </c>
      <c r="X12" s="2" t="s">
        <v>31</v>
      </c>
      <c r="Y12" s="2">
        <v>94</v>
      </c>
      <c r="Z12" s="2" t="s">
        <v>30</v>
      </c>
      <c r="AA12" s="38"/>
      <c r="AB12" s="38"/>
      <c r="AC12" s="38" t="s">
        <v>240</v>
      </c>
      <c r="AD12" s="38" t="s">
        <v>33</v>
      </c>
      <c r="AE12" s="96">
        <f t="shared" si="0"/>
        <v>426</v>
      </c>
      <c r="AF12" s="35">
        <f t="shared" si="1"/>
        <v>85.2</v>
      </c>
    </row>
    <row r="13" spans="1:49" ht="15.75" x14ac:dyDescent="0.25">
      <c r="A13" s="37">
        <v>10</v>
      </c>
      <c r="B13" s="1">
        <v>13625448</v>
      </c>
      <c r="C13" s="1" t="s">
        <v>199</v>
      </c>
      <c r="D13" s="1" t="s">
        <v>13</v>
      </c>
      <c r="E13" s="2">
        <v>78</v>
      </c>
      <c r="F13" s="2" t="s">
        <v>34</v>
      </c>
      <c r="G13" s="2">
        <v>75</v>
      </c>
      <c r="H13" s="2" t="s">
        <v>34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38"/>
      <c r="T13" s="38"/>
      <c r="U13" s="38">
        <v>78</v>
      </c>
      <c r="V13" s="38" t="s">
        <v>31</v>
      </c>
      <c r="W13" s="38">
        <v>94</v>
      </c>
      <c r="X13" s="38" t="s">
        <v>30</v>
      </c>
      <c r="Y13" s="38">
        <v>94</v>
      </c>
      <c r="Z13" s="38" t="s">
        <v>30</v>
      </c>
      <c r="AA13" s="2"/>
      <c r="AB13" s="2"/>
      <c r="AC13" s="2" t="s">
        <v>229</v>
      </c>
      <c r="AD13" s="2" t="s">
        <v>32</v>
      </c>
      <c r="AE13" s="96">
        <f t="shared" si="0"/>
        <v>419</v>
      </c>
      <c r="AF13" s="35">
        <f t="shared" si="1"/>
        <v>83.8</v>
      </c>
    </row>
    <row r="14" spans="1:49" ht="15.75" x14ac:dyDescent="0.25">
      <c r="A14" s="37">
        <v>11</v>
      </c>
      <c r="B14" s="1">
        <v>13625450</v>
      </c>
      <c r="C14" s="1" t="s">
        <v>201</v>
      </c>
      <c r="D14" s="1" t="s">
        <v>13</v>
      </c>
      <c r="E14" s="2">
        <v>77</v>
      </c>
      <c r="F14" s="2" t="s">
        <v>34</v>
      </c>
      <c r="G14" s="2">
        <v>84</v>
      </c>
      <c r="H14" s="2" t="s">
        <v>32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38"/>
      <c r="T14" s="38"/>
      <c r="U14" s="38">
        <v>81</v>
      </c>
      <c r="V14" s="38" t="s">
        <v>31</v>
      </c>
      <c r="W14" s="38">
        <v>83</v>
      </c>
      <c r="X14" s="38" t="s">
        <v>32</v>
      </c>
      <c r="Y14" s="38">
        <v>89</v>
      </c>
      <c r="Z14" s="38" t="s">
        <v>30</v>
      </c>
      <c r="AA14" s="2"/>
      <c r="AB14" s="2"/>
      <c r="AC14" s="2" t="s">
        <v>240</v>
      </c>
      <c r="AD14" s="2" t="s">
        <v>33</v>
      </c>
      <c r="AE14" s="96">
        <f t="shared" si="0"/>
        <v>414</v>
      </c>
      <c r="AF14" s="35">
        <f t="shared" si="1"/>
        <v>82.8</v>
      </c>
    </row>
    <row r="15" spans="1:49" ht="15.75" x14ac:dyDescent="0.25">
      <c r="A15" s="37">
        <v>12</v>
      </c>
      <c r="B15" s="1">
        <v>13625401</v>
      </c>
      <c r="C15" s="1" t="s">
        <v>152</v>
      </c>
      <c r="D15" s="1" t="s">
        <v>14</v>
      </c>
      <c r="E15" s="2">
        <v>89</v>
      </c>
      <c r="F15" s="2" t="s">
        <v>31</v>
      </c>
      <c r="G15" s="2"/>
      <c r="H15" s="2"/>
      <c r="I15" s="35" t="s">
        <v>224</v>
      </c>
      <c r="J15" s="35" t="s">
        <v>32</v>
      </c>
      <c r="K15" s="2">
        <v>75</v>
      </c>
      <c r="L15" s="2" t="s">
        <v>32</v>
      </c>
      <c r="M15" s="2">
        <v>86</v>
      </c>
      <c r="N15" s="2" t="s">
        <v>31</v>
      </c>
      <c r="O15" s="2">
        <v>83</v>
      </c>
      <c r="P15" s="2" t="s">
        <v>33</v>
      </c>
      <c r="Q15" s="2"/>
      <c r="R15" s="2"/>
      <c r="S15" s="38"/>
      <c r="T15" s="38"/>
      <c r="U15" s="38"/>
      <c r="V15" s="38"/>
      <c r="W15" s="39"/>
      <c r="X15" s="39"/>
      <c r="Y15" s="38"/>
      <c r="Z15" s="38"/>
      <c r="AA15" s="38"/>
      <c r="AB15" s="38"/>
      <c r="AC15" s="35">
        <v>82</v>
      </c>
      <c r="AD15" s="35" t="s">
        <v>33</v>
      </c>
      <c r="AE15" s="96">
        <f t="shared" si="0"/>
        <v>412</v>
      </c>
      <c r="AF15" s="35">
        <f t="shared" si="1"/>
        <v>82.4</v>
      </c>
    </row>
    <row r="16" spans="1:49" ht="15.75" x14ac:dyDescent="0.25">
      <c r="A16" s="37">
        <v>13</v>
      </c>
      <c r="B16" s="1">
        <v>13625438</v>
      </c>
      <c r="C16" s="1" t="s">
        <v>189</v>
      </c>
      <c r="D16" s="1" t="s">
        <v>13</v>
      </c>
      <c r="E16" s="2">
        <v>70</v>
      </c>
      <c r="F16" s="2" t="s">
        <v>35</v>
      </c>
      <c r="G16" s="2">
        <v>71</v>
      </c>
      <c r="H16" s="2" t="s">
        <v>35</v>
      </c>
      <c r="I16" s="38"/>
      <c r="J16" s="38"/>
      <c r="K16" s="2"/>
      <c r="L16" s="2"/>
      <c r="M16" s="2"/>
      <c r="N16" s="2"/>
      <c r="O16" s="2"/>
      <c r="P16" s="2"/>
      <c r="Q16" s="2"/>
      <c r="R16" s="2"/>
      <c r="S16" s="38"/>
      <c r="T16" s="38"/>
      <c r="U16" s="2">
        <v>89</v>
      </c>
      <c r="V16" s="2" t="s">
        <v>30</v>
      </c>
      <c r="W16" s="2">
        <v>88</v>
      </c>
      <c r="X16" s="2" t="s">
        <v>31</v>
      </c>
      <c r="Y16" s="38">
        <v>92</v>
      </c>
      <c r="Z16" s="38" t="s">
        <v>30</v>
      </c>
      <c r="AA16" s="2"/>
      <c r="AB16" s="2"/>
      <c r="AC16" s="38" t="s">
        <v>242</v>
      </c>
      <c r="AD16" s="38" t="s">
        <v>33</v>
      </c>
      <c r="AE16" s="96">
        <f t="shared" si="0"/>
        <v>410</v>
      </c>
      <c r="AF16" s="35">
        <f t="shared" si="1"/>
        <v>82</v>
      </c>
    </row>
    <row r="17" spans="1:32" ht="15.75" x14ac:dyDescent="0.25">
      <c r="A17" s="37">
        <v>14</v>
      </c>
      <c r="B17" s="1">
        <v>13625385</v>
      </c>
      <c r="C17" s="1" t="s">
        <v>136</v>
      </c>
      <c r="D17" s="1" t="s">
        <v>14</v>
      </c>
      <c r="E17" s="2">
        <v>84</v>
      </c>
      <c r="F17" s="2" t="s">
        <v>32</v>
      </c>
      <c r="G17" s="2"/>
      <c r="H17" s="2"/>
      <c r="I17" s="2" t="s">
        <v>211</v>
      </c>
      <c r="J17" s="2" t="s">
        <v>31</v>
      </c>
      <c r="K17" s="2">
        <v>78</v>
      </c>
      <c r="L17" s="2" t="s">
        <v>32</v>
      </c>
      <c r="M17" s="2">
        <v>81</v>
      </c>
      <c r="N17" s="2" t="s">
        <v>32</v>
      </c>
      <c r="O17" s="2">
        <v>80</v>
      </c>
      <c r="P17" s="2" t="s">
        <v>33</v>
      </c>
      <c r="Q17" s="2"/>
      <c r="R17" s="2"/>
      <c r="S17" s="40"/>
      <c r="T17" s="40"/>
      <c r="U17" s="40"/>
      <c r="V17" s="40"/>
      <c r="W17" s="41"/>
      <c r="X17" s="41"/>
      <c r="Y17" s="38"/>
      <c r="Z17" s="38"/>
      <c r="AA17" s="38"/>
      <c r="AB17" s="38"/>
      <c r="AC17" s="38">
        <v>72</v>
      </c>
      <c r="AD17" s="38" t="s">
        <v>35</v>
      </c>
      <c r="AE17" s="96">
        <f t="shared" si="0"/>
        <v>409</v>
      </c>
      <c r="AF17" s="35">
        <f t="shared" si="1"/>
        <v>81.8</v>
      </c>
    </row>
    <row r="18" spans="1:32" ht="15.75" x14ac:dyDescent="0.25">
      <c r="A18" s="37">
        <v>15</v>
      </c>
      <c r="B18" s="1">
        <v>13625452</v>
      </c>
      <c r="C18" s="1" t="s">
        <v>203</v>
      </c>
      <c r="D18" s="1" t="s">
        <v>13</v>
      </c>
      <c r="E18" s="2">
        <v>79</v>
      </c>
      <c r="F18" s="2" t="s">
        <v>33</v>
      </c>
      <c r="G18" s="2">
        <v>82</v>
      </c>
      <c r="H18" s="2" t="s">
        <v>32</v>
      </c>
      <c r="I18" s="38"/>
      <c r="J18" s="38"/>
      <c r="K18" s="2"/>
      <c r="L18" s="2"/>
      <c r="M18" s="2"/>
      <c r="N18" s="2"/>
      <c r="O18" s="2"/>
      <c r="P18" s="2"/>
      <c r="Q18" s="2"/>
      <c r="R18" s="2"/>
      <c r="S18" s="2">
        <v>69</v>
      </c>
      <c r="T18" s="2" t="s">
        <v>34</v>
      </c>
      <c r="U18" s="38">
        <v>84</v>
      </c>
      <c r="V18" s="38" t="s">
        <v>31</v>
      </c>
      <c r="W18" s="38">
        <v>95</v>
      </c>
      <c r="X18" s="38" t="s">
        <v>30</v>
      </c>
      <c r="Y18" s="38"/>
      <c r="Z18" s="38"/>
      <c r="AA18" s="2"/>
      <c r="AB18" s="2"/>
      <c r="AC18" s="2" t="s">
        <v>245</v>
      </c>
      <c r="AD18" s="2" t="s">
        <v>31</v>
      </c>
      <c r="AE18" s="96">
        <f t="shared" si="0"/>
        <v>409</v>
      </c>
      <c r="AF18" s="35">
        <f t="shared" si="1"/>
        <v>81.8</v>
      </c>
    </row>
    <row r="19" spans="1:32" ht="15.75" x14ac:dyDescent="0.25">
      <c r="A19" s="37">
        <v>16</v>
      </c>
      <c r="B19" s="1">
        <v>13625393</v>
      </c>
      <c r="C19" s="1" t="s">
        <v>144</v>
      </c>
      <c r="D19" s="1" t="s">
        <v>13</v>
      </c>
      <c r="E19" s="2">
        <v>90</v>
      </c>
      <c r="F19" s="2" t="s">
        <v>31</v>
      </c>
      <c r="G19" s="2"/>
      <c r="H19" s="2"/>
      <c r="I19" s="35" t="s">
        <v>216</v>
      </c>
      <c r="J19" s="35" t="s">
        <v>32</v>
      </c>
      <c r="K19" s="2">
        <v>65</v>
      </c>
      <c r="L19" s="2" t="s">
        <v>34</v>
      </c>
      <c r="M19" s="2">
        <v>83</v>
      </c>
      <c r="N19" s="2" t="s">
        <v>32</v>
      </c>
      <c r="O19" s="2">
        <v>90</v>
      </c>
      <c r="P19" s="2" t="s">
        <v>31</v>
      </c>
      <c r="Q19" s="2"/>
      <c r="R19" s="2"/>
      <c r="S19" s="38"/>
      <c r="T19" s="38"/>
      <c r="U19" s="38"/>
      <c r="V19" s="38"/>
      <c r="W19" s="39"/>
      <c r="X19" s="39"/>
      <c r="Y19" s="38"/>
      <c r="Z19" s="38"/>
      <c r="AA19" s="38"/>
      <c r="AB19" s="38"/>
      <c r="AC19" s="35">
        <v>81</v>
      </c>
      <c r="AD19" s="35" t="s">
        <v>33</v>
      </c>
      <c r="AE19" s="96">
        <f t="shared" si="0"/>
        <v>405</v>
      </c>
      <c r="AF19" s="35">
        <f t="shared" si="1"/>
        <v>81</v>
      </c>
    </row>
    <row r="20" spans="1:32" ht="15.75" x14ac:dyDescent="0.25">
      <c r="A20" s="37">
        <v>17</v>
      </c>
      <c r="B20" s="1">
        <v>13625423</v>
      </c>
      <c r="C20" s="1" t="s">
        <v>174</v>
      </c>
      <c r="D20" s="1" t="s">
        <v>13</v>
      </c>
      <c r="E20" s="2">
        <v>75</v>
      </c>
      <c r="F20" s="2" t="s">
        <v>34</v>
      </c>
      <c r="G20" s="2">
        <v>72</v>
      </c>
      <c r="H20" s="2" t="s">
        <v>35</v>
      </c>
      <c r="I20" s="38"/>
      <c r="J20" s="38"/>
      <c r="K20" s="2"/>
      <c r="L20" s="2"/>
      <c r="M20" s="2"/>
      <c r="N20" s="2"/>
      <c r="O20" s="2"/>
      <c r="P20" s="2"/>
      <c r="Q20" s="2"/>
      <c r="R20" s="2"/>
      <c r="S20" s="38"/>
      <c r="T20" s="38"/>
      <c r="U20" s="2">
        <v>81</v>
      </c>
      <c r="V20" s="2" t="s">
        <v>31</v>
      </c>
      <c r="W20" s="2">
        <v>89</v>
      </c>
      <c r="X20" s="2" t="s">
        <v>31</v>
      </c>
      <c r="Y20" s="2">
        <v>84</v>
      </c>
      <c r="Z20" s="2" t="s">
        <v>31</v>
      </c>
      <c r="AA20" s="38"/>
      <c r="AB20" s="38"/>
      <c r="AC20" s="38" t="s">
        <v>219</v>
      </c>
      <c r="AD20" s="38" t="s">
        <v>36</v>
      </c>
      <c r="AE20" s="96">
        <f t="shared" si="0"/>
        <v>401</v>
      </c>
      <c r="AF20" s="35">
        <f t="shared" si="1"/>
        <v>80.2</v>
      </c>
    </row>
    <row r="21" spans="1:32" ht="15.75" x14ac:dyDescent="0.25">
      <c r="A21" s="37">
        <v>18</v>
      </c>
      <c r="B21" s="1">
        <v>13625419</v>
      </c>
      <c r="C21" s="1" t="s">
        <v>170</v>
      </c>
      <c r="D21" s="1" t="s">
        <v>13</v>
      </c>
      <c r="E21" s="2">
        <v>78</v>
      </c>
      <c r="F21" s="2" t="s">
        <v>34</v>
      </c>
      <c r="G21" s="2">
        <v>78</v>
      </c>
      <c r="H21" s="2" t="s">
        <v>33</v>
      </c>
      <c r="I21" s="38"/>
      <c r="J21" s="38"/>
      <c r="K21" s="2"/>
      <c r="L21" s="2"/>
      <c r="M21" s="2"/>
      <c r="N21" s="2"/>
      <c r="O21" s="2"/>
      <c r="P21" s="2"/>
      <c r="Q21" s="2"/>
      <c r="R21" s="2"/>
      <c r="S21" s="38"/>
      <c r="T21" s="38"/>
      <c r="U21" s="2">
        <v>80</v>
      </c>
      <c r="V21" s="2" t="s">
        <v>31</v>
      </c>
      <c r="W21" s="2">
        <v>79</v>
      </c>
      <c r="X21" s="2" t="s">
        <v>32</v>
      </c>
      <c r="Y21" s="2">
        <v>81</v>
      </c>
      <c r="Z21" s="2" t="s">
        <v>31</v>
      </c>
      <c r="AA21" s="38"/>
      <c r="AB21" s="38"/>
      <c r="AC21" s="38" t="s">
        <v>208</v>
      </c>
      <c r="AD21" s="38" t="s">
        <v>35</v>
      </c>
      <c r="AE21" s="96">
        <f t="shared" si="0"/>
        <v>396</v>
      </c>
      <c r="AF21" s="35">
        <f t="shared" si="1"/>
        <v>79.2</v>
      </c>
    </row>
    <row r="22" spans="1:32" ht="15.75" x14ac:dyDescent="0.25">
      <c r="A22" s="37">
        <v>19</v>
      </c>
      <c r="B22" s="1">
        <v>13625402</v>
      </c>
      <c r="C22" s="1" t="s">
        <v>153</v>
      </c>
      <c r="D22" s="1" t="s">
        <v>14</v>
      </c>
      <c r="E22" s="2">
        <v>79</v>
      </c>
      <c r="F22" s="2" t="s">
        <v>33</v>
      </c>
      <c r="G22" s="2"/>
      <c r="H22" s="2"/>
      <c r="I22" s="2" t="s">
        <v>216</v>
      </c>
      <c r="J22" s="2" t="s">
        <v>32</v>
      </c>
      <c r="K22" s="2">
        <v>72</v>
      </c>
      <c r="L22" s="2" t="s">
        <v>33</v>
      </c>
      <c r="M22" s="2">
        <v>75</v>
      </c>
      <c r="N22" s="2" t="s">
        <v>33</v>
      </c>
      <c r="O22" s="2">
        <v>91</v>
      </c>
      <c r="P22" s="2" t="s">
        <v>31</v>
      </c>
      <c r="Q22" s="2"/>
      <c r="R22" s="2"/>
      <c r="S22" s="38"/>
      <c r="T22" s="38"/>
      <c r="U22" s="38"/>
      <c r="V22" s="38"/>
      <c r="W22" s="39"/>
      <c r="X22" s="39"/>
      <c r="Y22" s="38"/>
      <c r="Z22" s="38"/>
      <c r="AA22" s="38"/>
      <c r="AB22" s="38"/>
      <c r="AC22" s="35">
        <v>90</v>
      </c>
      <c r="AD22" s="35" t="s">
        <v>31</v>
      </c>
      <c r="AE22" s="96">
        <f t="shared" si="0"/>
        <v>394</v>
      </c>
      <c r="AF22" s="35">
        <f t="shared" si="1"/>
        <v>78.8</v>
      </c>
    </row>
    <row r="23" spans="1:32" ht="15.75" x14ac:dyDescent="0.25">
      <c r="A23" s="37">
        <v>20</v>
      </c>
      <c r="B23" s="1">
        <v>13625412</v>
      </c>
      <c r="C23" s="1" t="s">
        <v>163</v>
      </c>
      <c r="D23" s="1" t="s">
        <v>13</v>
      </c>
      <c r="E23" s="2">
        <v>91</v>
      </c>
      <c r="F23" s="2" t="s">
        <v>30</v>
      </c>
      <c r="G23" s="2" t="s">
        <v>214</v>
      </c>
      <c r="H23" s="2" t="s">
        <v>31</v>
      </c>
      <c r="I23" s="2"/>
      <c r="J23" s="2"/>
      <c r="K23" s="2">
        <v>71</v>
      </c>
      <c r="L23" s="2" t="s">
        <v>33</v>
      </c>
      <c r="M23" s="2">
        <v>66</v>
      </c>
      <c r="N23" s="2" t="s">
        <v>34</v>
      </c>
      <c r="O23" s="2"/>
      <c r="P23" s="2"/>
      <c r="Q23" s="2">
        <v>77</v>
      </c>
      <c r="R23" s="2" t="s">
        <v>33</v>
      </c>
      <c r="S23" s="38"/>
      <c r="T23" s="38"/>
      <c r="U23" s="2"/>
      <c r="V23" s="2"/>
      <c r="W23" s="39"/>
      <c r="X23" s="39"/>
      <c r="Y23" s="38"/>
      <c r="Z23" s="38"/>
      <c r="AA23" s="38"/>
      <c r="AB23" s="38"/>
      <c r="AC23" s="38">
        <v>94</v>
      </c>
      <c r="AD23" s="38" t="s">
        <v>30</v>
      </c>
      <c r="AE23" s="96">
        <f t="shared" si="0"/>
        <v>393</v>
      </c>
      <c r="AF23" s="35">
        <f t="shared" si="1"/>
        <v>78.599999999999994</v>
      </c>
    </row>
    <row r="24" spans="1:32" ht="15.75" x14ac:dyDescent="0.25">
      <c r="A24" s="37">
        <v>21</v>
      </c>
      <c r="B24" s="1">
        <v>13625451</v>
      </c>
      <c r="C24" s="1" t="s">
        <v>202</v>
      </c>
      <c r="D24" s="1" t="s">
        <v>14</v>
      </c>
      <c r="E24" s="2">
        <v>74</v>
      </c>
      <c r="F24" s="2" t="s">
        <v>34</v>
      </c>
      <c r="G24" s="2">
        <v>76</v>
      </c>
      <c r="H24" s="2" t="s">
        <v>34</v>
      </c>
      <c r="I24" s="38"/>
      <c r="J24" s="38"/>
      <c r="K24" s="2"/>
      <c r="L24" s="2"/>
      <c r="M24" s="2"/>
      <c r="N24" s="2"/>
      <c r="O24" s="2"/>
      <c r="P24" s="2"/>
      <c r="Q24" s="2"/>
      <c r="R24" s="2"/>
      <c r="S24" s="2"/>
      <c r="T24" s="2"/>
      <c r="U24" s="38">
        <v>70</v>
      </c>
      <c r="V24" s="38" t="s">
        <v>33</v>
      </c>
      <c r="W24" s="38">
        <v>85</v>
      </c>
      <c r="X24" s="38" t="s">
        <v>31</v>
      </c>
      <c r="Y24" s="38">
        <v>84</v>
      </c>
      <c r="Z24" s="38" t="s">
        <v>31</v>
      </c>
      <c r="AA24" s="2"/>
      <c r="AB24" s="2"/>
      <c r="AC24" s="2" t="s">
        <v>212</v>
      </c>
      <c r="AD24" s="2" t="s">
        <v>34</v>
      </c>
      <c r="AE24" s="96">
        <f t="shared" si="0"/>
        <v>389</v>
      </c>
      <c r="AF24" s="35">
        <f t="shared" si="1"/>
        <v>77.8</v>
      </c>
    </row>
    <row r="25" spans="1:32" ht="15.75" x14ac:dyDescent="0.25">
      <c r="A25" s="37">
        <v>22</v>
      </c>
      <c r="B25" s="1">
        <v>13625446</v>
      </c>
      <c r="C25" s="1" t="s">
        <v>197</v>
      </c>
      <c r="D25" s="1" t="s">
        <v>13</v>
      </c>
      <c r="E25" s="2">
        <v>79</v>
      </c>
      <c r="F25" s="2" t="s">
        <v>33</v>
      </c>
      <c r="G25" s="2">
        <v>81</v>
      </c>
      <c r="H25" s="2" t="s">
        <v>33</v>
      </c>
      <c r="I25" s="38"/>
      <c r="J25" s="38"/>
      <c r="K25" s="2"/>
      <c r="L25" s="2"/>
      <c r="M25" s="2"/>
      <c r="N25" s="2"/>
      <c r="O25" s="2"/>
      <c r="P25" s="2"/>
      <c r="Q25" s="2"/>
      <c r="R25" s="2"/>
      <c r="S25" s="38"/>
      <c r="T25" s="38"/>
      <c r="U25" s="2">
        <v>75</v>
      </c>
      <c r="V25" s="2" t="s">
        <v>32</v>
      </c>
      <c r="W25" s="2">
        <v>90</v>
      </c>
      <c r="X25" s="2" t="s">
        <v>31</v>
      </c>
      <c r="Y25" s="2"/>
      <c r="Z25" s="2"/>
      <c r="AA25" s="38">
        <v>61</v>
      </c>
      <c r="AB25" s="38" t="s">
        <v>35</v>
      </c>
      <c r="AC25" s="38" t="s">
        <v>215</v>
      </c>
      <c r="AD25" s="38" t="s">
        <v>33</v>
      </c>
      <c r="AE25" s="96">
        <f t="shared" si="0"/>
        <v>386</v>
      </c>
      <c r="AF25" s="35">
        <f t="shared" si="1"/>
        <v>77.2</v>
      </c>
    </row>
    <row r="26" spans="1:32" ht="15.75" x14ac:dyDescent="0.25">
      <c r="A26" s="37">
        <v>23</v>
      </c>
      <c r="B26" s="1">
        <v>13625442</v>
      </c>
      <c r="C26" s="1" t="s">
        <v>193</v>
      </c>
      <c r="D26" s="1" t="s">
        <v>13</v>
      </c>
      <c r="E26" s="2">
        <v>77</v>
      </c>
      <c r="F26" s="2" t="s">
        <v>34</v>
      </c>
      <c r="G26" s="2">
        <v>69</v>
      </c>
      <c r="H26" s="2" t="s">
        <v>35</v>
      </c>
      <c r="I26" s="38"/>
      <c r="J26" s="38"/>
      <c r="K26" s="2"/>
      <c r="L26" s="2"/>
      <c r="M26" s="2"/>
      <c r="N26" s="2"/>
      <c r="O26" s="2"/>
      <c r="P26" s="2"/>
      <c r="Q26" s="2"/>
      <c r="R26" s="2"/>
      <c r="S26" s="38"/>
      <c r="T26" s="38"/>
      <c r="U26" s="2">
        <v>79</v>
      </c>
      <c r="V26" s="2" t="s">
        <v>31</v>
      </c>
      <c r="W26" s="2">
        <v>89</v>
      </c>
      <c r="X26" s="2" t="s">
        <v>31</v>
      </c>
      <c r="Y26" s="2"/>
      <c r="Z26" s="2"/>
      <c r="AA26" s="38">
        <v>71</v>
      </c>
      <c r="AB26" s="38" t="s">
        <v>33</v>
      </c>
      <c r="AC26" s="38" t="s">
        <v>242</v>
      </c>
      <c r="AD26" s="38" t="s">
        <v>33</v>
      </c>
      <c r="AE26" s="96">
        <f t="shared" si="0"/>
        <v>385</v>
      </c>
      <c r="AF26" s="35">
        <f t="shared" si="1"/>
        <v>77</v>
      </c>
    </row>
    <row r="27" spans="1:32" ht="15.75" x14ac:dyDescent="0.25">
      <c r="A27" s="37">
        <v>24</v>
      </c>
      <c r="B27" s="1">
        <v>13625388</v>
      </c>
      <c r="C27" s="1" t="s">
        <v>139</v>
      </c>
      <c r="D27" s="1" t="s">
        <v>14</v>
      </c>
      <c r="E27" s="2">
        <v>87</v>
      </c>
      <c r="F27" s="2" t="s">
        <v>31</v>
      </c>
      <c r="G27" s="2"/>
      <c r="H27" s="2"/>
      <c r="I27" s="35"/>
      <c r="J27" s="35"/>
      <c r="K27" s="2">
        <v>83</v>
      </c>
      <c r="L27" s="2" t="s">
        <v>31</v>
      </c>
      <c r="M27" s="2">
        <v>71</v>
      </c>
      <c r="N27" s="2" t="s">
        <v>33</v>
      </c>
      <c r="O27" s="2"/>
      <c r="P27" s="2"/>
      <c r="Q27" s="2">
        <v>76</v>
      </c>
      <c r="R27" s="2" t="s">
        <v>33</v>
      </c>
      <c r="S27" s="38" t="s">
        <v>219</v>
      </c>
      <c r="T27" s="38" t="s">
        <v>34</v>
      </c>
      <c r="U27" s="38"/>
      <c r="V27" s="38"/>
      <c r="W27" s="39"/>
      <c r="X27" s="39"/>
      <c r="Y27" s="38"/>
      <c r="Z27" s="38"/>
      <c r="AA27" s="38"/>
      <c r="AB27" s="38"/>
      <c r="AC27" s="38">
        <v>83</v>
      </c>
      <c r="AD27" s="38" t="s">
        <v>33</v>
      </c>
      <c r="AE27" s="96">
        <f t="shared" si="0"/>
        <v>383</v>
      </c>
      <c r="AF27" s="35">
        <f t="shared" si="1"/>
        <v>76.599999999999994</v>
      </c>
    </row>
    <row r="28" spans="1:32" ht="15.75" x14ac:dyDescent="0.25">
      <c r="A28" s="37">
        <v>25</v>
      </c>
      <c r="B28" s="1">
        <v>13625389</v>
      </c>
      <c r="C28" s="1" t="s">
        <v>140</v>
      </c>
      <c r="D28" s="1" t="s">
        <v>14</v>
      </c>
      <c r="E28" s="2">
        <v>87</v>
      </c>
      <c r="F28" s="2" t="s">
        <v>31</v>
      </c>
      <c r="G28" s="2"/>
      <c r="H28" s="2"/>
      <c r="I28" s="35" t="s">
        <v>218</v>
      </c>
      <c r="J28" s="35" t="s">
        <v>32</v>
      </c>
      <c r="K28" s="2">
        <v>71</v>
      </c>
      <c r="L28" s="2" t="s">
        <v>33</v>
      </c>
      <c r="M28" s="2">
        <v>71</v>
      </c>
      <c r="N28" s="2" t="s">
        <v>33</v>
      </c>
      <c r="O28" s="2">
        <v>77</v>
      </c>
      <c r="P28" s="2" t="s">
        <v>34</v>
      </c>
      <c r="Q28" s="2"/>
      <c r="R28" s="2"/>
      <c r="S28" s="38"/>
      <c r="T28" s="38"/>
      <c r="U28" s="38"/>
      <c r="V28" s="38"/>
      <c r="W28" s="39"/>
      <c r="X28" s="39"/>
      <c r="Y28" s="38"/>
      <c r="Z28" s="38"/>
      <c r="AA28" s="38"/>
      <c r="AB28" s="38"/>
      <c r="AC28" s="38">
        <v>61</v>
      </c>
      <c r="AD28" s="38" t="s">
        <v>36</v>
      </c>
      <c r="AE28" s="96">
        <f t="shared" si="0"/>
        <v>381</v>
      </c>
      <c r="AF28" s="35">
        <f t="shared" si="1"/>
        <v>76.2</v>
      </c>
    </row>
    <row r="29" spans="1:32" ht="15.75" x14ac:dyDescent="0.25">
      <c r="A29" s="37">
        <v>26</v>
      </c>
      <c r="B29" s="1">
        <v>13625404</v>
      </c>
      <c r="C29" s="1" t="s">
        <v>155</v>
      </c>
      <c r="D29" s="1" t="s">
        <v>13</v>
      </c>
      <c r="E29" s="2">
        <v>86</v>
      </c>
      <c r="F29" s="2" t="s">
        <v>32</v>
      </c>
      <c r="G29" s="2" t="s">
        <v>210</v>
      </c>
      <c r="H29" s="2" t="s">
        <v>33</v>
      </c>
      <c r="I29" s="2"/>
      <c r="J29" s="2"/>
      <c r="K29" s="2">
        <v>72</v>
      </c>
      <c r="L29" s="2" t="s">
        <v>33</v>
      </c>
      <c r="M29" s="2">
        <v>64</v>
      </c>
      <c r="N29" s="2" t="s">
        <v>35</v>
      </c>
      <c r="O29" s="2"/>
      <c r="P29" s="2"/>
      <c r="Q29" s="2">
        <v>79</v>
      </c>
      <c r="R29" s="2" t="s">
        <v>33</v>
      </c>
      <c r="S29" s="38"/>
      <c r="T29" s="38"/>
      <c r="U29" s="38"/>
      <c r="V29" s="38"/>
      <c r="W29" s="39"/>
      <c r="X29" s="39"/>
      <c r="Y29" s="38"/>
      <c r="Z29" s="38"/>
      <c r="AA29" s="38"/>
      <c r="AB29" s="38"/>
      <c r="AC29" s="35">
        <v>91</v>
      </c>
      <c r="AD29" s="35" t="s">
        <v>31</v>
      </c>
      <c r="AE29" s="96">
        <f t="shared" si="0"/>
        <v>381</v>
      </c>
      <c r="AF29" s="35">
        <f t="shared" si="1"/>
        <v>76.2</v>
      </c>
    </row>
    <row r="30" spans="1:32" ht="15.75" x14ac:dyDescent="0.25">
      <c r="A30" s="37">
        <v>27</v>
      </c>
      <c r="B30" s="1">
        <v>13625427</v>
      </c>
      <c r="C30" s="1" t="s">
        <v>178</v>
      </c>
      <c r="D30" s="1" t="s">
        <v>13</v>
      </c>
      <c r="E30" s="2">
        <v>78</v>
      </c>
      <c r="F30" s="2" t="s">
        <v>34</v>
      </c>
      <c r="G30" s="2">
        <v>72</v>
      </c>
      <c r="H30" s="2" t="s">
        <v>35</v>
      </c>
      <c r="I30" s="38"/>
      <c r="J30" s="38"/>
      <c r="K30" s="2"/>
      <c r="L30" s="2"/>
      <c r="M30" s="2"/>
      <c r="N30" s="2"/>
      <c r="O30" s="2"/>
      <c r="P30" s="2"/>
      <c r="Q30" s="2"/>
      <c r="R30" s="2"/>
      <c r="S30" s="38"/>
      <c r="T30" s="38"/>
      <c r="U30" s="2">
        <v>66</v>
      </c>
      <c r="V30" s="2" t="s">
        <v>33</v>
      </c>
      <c r="W30" s="2">
        <v>89</v>
      </c>
      <c r="X30" s="2" t="s">
        <v>31</v>
      </c>
      <c r="Y30" s="2">
        <v>76</v>
      </c>
      <c r="Z30" s="2" t="s">
        <v>32</v>
      </c>
      <c r="AA30" s="38"/>
      <c r="AB30" s="38"/>
      <c r="AC30" s="38" t="s">
        <v>238</v>
      </c>
      <c r="AD30" s="38" t="s">
        <v>35</v>
      </c>
      <c r="AE30" s="96">
        <f t="shared" si="0"/>
        <v>381</v>
      </c>
      <c r="AF30" s="35">
        <f t="shared" si="1"/>
        <v>76.2</v>
      </c>
    </row>
    <row r="31" spans="1:32" ht="15.75" x14ac:dyDescent="0.25">
      <c r="A31" s="37">
        <v>28</v>
      </c>
      <c r="B31" s="1">
        <v>13625437</v>
      </c>
      <c r="C31" s="1" t="s">
        <v>188</v>
      </c>
      <c r="D31" s="1" t="s">
        <v>13</v>
      </c>
      <c r="E31" s="2">
        <v>67</v>
      </c>
      <c r="F31" s="2" t="s">
        <v>36</v>
      </c>
      <c r="G31" s="2">
        <v>69</v>
      </c>
      <c r="H31" s="2" t="s">
        <v>35</v>
      </c>
      <c r="I31" s="38"/>
      <c r="J31" s="38"/>
      <c r="K31" s="2"/>
      <c r="L31" s="2"/>
      <c r="M31" s="2"/>
      <c r="N31" s="2"/>
      <c r="O31" s="2"/>
      <c r="P31" s="2"/>
      <c r="Q31" s="2"/>
      <c r="R31" s="2"/>
      <c r="S31" s="38"/>
      <c r="T31" s="38"/>
      <c r="U31" s="2">
        <v>77</v>
      </c>
      <c r="V31" s="2" t="s">
        <v>32</v>
      </c>
      <c r="W31" s="2">
        <v>88</v>
      </c>
      <c r="X31" s="2" t="s">
        <v>31</v>
      </c>
      <c r="Y31" s="2">
        <v>80</v>
      </c>
      <c r="Z31" s="2" t="s">
        <v>31</v>
      </c>
      <c r="AA31" s="38"/>
      <c r="AB31" s="38"/>
      <c r="AC31" s="38" t="s">
        <v>224</v>
      </c>
      <c r="AD31" s="38" t="s">
        <v>34</v>
      </c>
      <c r="AE31" s="96">
        <f t="shared" si="0"/>
        <v>381</v>
      </c>
      <c r="AF31" s="35">
        <f t="shared" si="1"/>
        <v>76.2</v>
      </c>
    </row>
    <row r="32" spans="1:32" ht="15.75" x14ac:dyDescent="0.25">
      <c r="A32" s="37">
        <v>29</v>
      </c>
      <c r="B32" s="1">
        <v>13625444</v>
      </c>
      <c r="C32" s="1" t="s">
        <v>195</v>
      </c>
      <c r="D32" s="1" t="s">
        <v>13</v>
      </c>
      <c r="E32" s="2">
        <v>87</v>
      </c>
      <c r="F32" s="2" t="s">
        <v>31</v>
      </c>
      <c r="G32" s="2">
        <v>71</v>
      </c>
      <c r="H32" s="2" t="s">
        <v>35</v>
      </c>
      <c r="I32" s="38"/>
      <c r="J32" s="38"/>
      <c r="K32" s="2"/>
      <c r="L32" s="2"/>
      <c r="M32" s="2"/>
      <c r="N32" s="2"/>
      <c r="O32" s="2"/>
      <c r="P32" s="2"/>
      <c r="Q32" s="2"/>
      <c r="R32" s="2"/>
      <c r="S32" s="38"/>
      <c r="T32" s="38"/>
      <c r="U32" s="2">
        <v>73</v>
      </c>
      <c r="V32" s="2" t="s">
        <v>32</v>
      </c>
      <c r="W32" s="2">
        <v>84</v>
      </c>
      <c r="X32" s="2" t="s">
        <v>31</v>
      </c>
      <c r="Y32" s="2"/>
      <c r="Z32" s="2"/>
      <c r="AA32" s="38">
        <v>66</v>
      </c>
      <c r="AB32" s="38" t="s">
        <v>34</v>
      </c>
      <c r="AC32" s="38" t="s">
        <v>244</v>
      </c>
      <c r="AD32" s="38" t="s">
        <v>32</v>
      </c>
      <c r="AE32" s="96">
        <f t="shared" si="0"/>
        <v>381</v>
      </c>
      <c r="AF32" s="35">
        <f t="shared" si="1"/>
        <v>76.2</v>
      </c>
    </row>
    <row r="33" spans="1:32" ht="15.75" x14ac:dyDescent="0.25">
      <c r="A33" s="37">
        <v>30</v>
      </c>
      <c r="B33" s="1">
        <v>13625392</v>
      </c>
      <c r="C33" s="1" t="s">
        <v>143</v>
      </c>
      <c r="D33" s="1" t="s">
        <v>14</v>
      </c>
      <c r="E33" s="2">
        <v>85</v>
      </c>
      <c r="F33" s="2" t="s">
        <v>32</v>
      </c>
      <c r="G33" s="2"/>
      <c r="H33" s="2"/>
      <c r="I33" s="35" t="s">
        <v>213</v>
      </c>
      <c r="J33" s="35" t="s">
        <v>34</v>
      </c>
      <c r="K33" s="2">
        <v>72</v>
      </c>
      <c r="L33" s="2" t="s">
        <v>33</v>
      </c>
      <c r="M33" s="2">
        <v>76</v>
      </c>
      <c r="N33" s="2" t="s">
        <v>33</v>
      </c>
      <c r="O33" s="2">
        <v>85</v>
      </c>
      <c r="P33" s="2" t="s">
        <v>32</v>
      </c>
      <c r="Q33" s="2"/>
      <c r="R33" s="2"/>
      <c r="S33" s="38"/>
      <c r="T33" s="38"/>
      <c r="U33" s="38"/>
      <c r="V33" s="38"/>
      <c r="W33" s="39"/>
      <c r="X33" s="39"/>
      <c r="Y33" s="38"/>
      <c r="Z33" s="38"/>
      <c r="AA33" s="38"/>
      <c r="AB33" s="38"/>
      <c r="AC33" s="35">
        <v>88</v>
      </c>
      <c r="AD33" s="35" t="s">
        <v>32</v>
      </c>
      <c r="AE33" s="96">
        <f t="shared" si="0"/>
        <v>378</v>
      </c>
      <c r="AF33" s="35">
        <f t="shared" si="1"/>
        <v>75.599999999999994</v>
      </c>
    </row>
    <row r="34" spans="1:32" ht="15.75" x14ac:dyDescent="0.25">
      <c r="A34" s="37">
        <v>31</v>
      </c>
      <c r="B34" s="1">
        <v>13625431</v>
      </c>
      <c r="C34" s="1" t="s">
        <v>182</v>
      </c>
      <c r="D34" s="1" t="s">
        <v>14</v>
      </c>
      <c r="E34" s="2">
        <v>77</v>
      </c>
      <c r="F34" s="2" t="s">
        <v>34</v>
      </c>
      <c r="G34" s="2">
        <v>81</v>
      </c>
      <c r="H34" s="2" t="s">
        <v>33</v>
      </c>
      <c r="I34" s="38"/>
      <c r="J34" s="38"/>
      <c r="K34" s="2"/>
      <c r="L34" s="2"/>
      <c r="M34" s="2"/>
      <c r="N34" s="2"/>
      <c r="O34" s="2"/>
      <c r="P34" s="2"/>
      <c r="Q34" s="2"/>
      <c r="R34" s="2"/>
      <c r="S34" s="38"/>
      <c r="T34" s="38"/>
      <c r="U34" s="2">
        <v>67</v>
      </c>
      <c r="V34" s="2" t="s">
        <v>33</v>
      </c>
      <c r="W34" s="2">
        <v>89</v>
      </c>
      <c r="X34" s="2" t="s">
        <v>31</v>
      </c>
      <c r="Y34" s="38"/>
      <c r="Z34" s="38"/>
      <c r="AA34" s="2">
        <v>62</v>
      </c>
      <c r="AB34" s="2" t="s">
        <v>34</v>
      </c>
      <c r="AC34" s="38" t="s">
        <v>213</v>
      </c>
      <c r="AD34" s="38" t="s">
        <v>36</v>
      </c>
      <c r="AE34" s="96">
        <f t="shared" si="0"/>
        <v>376</v>
      </c>
      <c r="AF34" s="35">
        <f t="shared" si="1"/>
        <v>75.2</v>
      </c>
    </row>
    <row r="35" spans="1:32" ht="15.75" x14ac:dyDescent="0.25">
      <c r="A35" s="37">
        <v>32</v>
      </c>
      <c r="B35" s="1">
        <v>13625436</v>
      </c>
      <c r="C35" s="1" t="s">
        <v>187</v>
      </c>
      <c r="D35" s="1" t="s">
        <v>14</v>
      </c>
      <c r="E35" s="2">
        <v>77</v>
      </c>
      <c r="F35" s="2" t="s">
        <v>34</v>
      </c>
      <c r="G35" s="2">
        <v>64</v>
      </c>
      <c r="H35" s="2" t="s">
        <v>36</v>
      </c>
      <c r="I35" s="38"/>
      <c r="J35" s="38"/>
      <c r="K35" s="2"/>
      <c r="L35" s="2"/>
      <c r="M35" s="2"/>
      <c r="N35" s="2"/>
      <c r="O35" s="2"/>
      <c r="P35" s="2"/>
      <c r="Q35" s="2"/>
      <c r="R35" s="2"/>
      <c r="S35" s="38"/>
      <c r="T35" s="38"/>
      <c r="U35" s="2">
        <v>71</v>
      </c>
      <c r="V35" s="2" t="s">
        <v>32</v>
      </c>
      <c r="W35" s="2">
        <v>85</v>
      </c>
      <c r="X35" s="2" t="s">
        <v>31</v>
      </c>
      <c r="Y35" s="2">
        <v>78</v>
      </c>
      <c r="Z35" s="2" t="s">
        <v>32</v>
      </c>
      <c r="AA35" s="38"/>
      <c r="AB35" s="38"/>
      <c r="AC35" s="38" t="s">
        <v>231</v>
      </c>
      <c r="AD35" s="38" t="s">
        <v>36</v>
      </c>
      <c r="AE35" s="96">
        <f t="shared" si="0"/>
        <v>375</v>
      </c>
      <c r="AF35" s="35">
        <f t="shared" si="1"/>
        <v>75</v>
      </c>
    </row>
    <row r="36" spans="1:32" ht="15.75" x14ac:dyDescent="0.25">
      <c r="A36" s="37">
        <v>33</v>
      </c>
      <c r="B36" s="1">
        <v>13625409</v>
      </c>
      <c r="C36" s="1" t="s">
        <v>160</v>
      </c>
      <c r="D36" s="1" t="s">
        <v>14</v>
      </c>
      <c r="E36" s="2">
        <v>88</v>
      </c>
      <c r="F36" s="2" t="s">
        <v>31</v>
      </c>
      <c r="G36" s="2"/>
      <c r="H36" s="2"/>
      <c r="I36" s="2" t="s">
        <v>227</v>
      </c>
      <c r="J36" s="2" t="s">
        <v>33</v>
      </c>
      <c r="K36" s="2">
        <v>72</v>
      </c>
      <c r="L36" s="2" t="s">
        <v>33</v>
      </c>
      <c r="M36" s="2">
        <v>65</v>
      </c>
      <c r="N36" s="2" t="s">
        <v>34</v>
      </c>
      <c r="O36" s="2">
        <v>85</v>
      </c>
      <c r="P36" s="2" t="s">
        <v>32</v>
      </c>
      <c r="Q36" s="2"/>
      <c r="R36" s="2"/>
      <c r="S36" s="38"/>
      <c r="T36" s="38"/>
      <c r="U36" s="38"/>
      <c r="V36" s="38"/>
      <c r="W36" s="39"/>
      <c r="X36" s="39"/>
      <c r="Y36" s="38"/>
      <c r="Z36" s="38"/>
      <c r="AA36" s="38"/>
      <c r="AB36" s="38"/>
      <c r="AC36" s="35">
        <v>91</v>
      </c>
      <c r="AD36" s="35" t="s">
        <v>31</v>
      </c>
      <c r="AE36" s="96">
        <f t="shared" ref="AE36:AE67" si="2">SUM(E36+G36+I36+K36+M36+O36+Q36+S36+U36+W36+Y36+AA36)</f>
        <v>374</v>
      </c>
      <c r="AF36" s="35">
        <f t="shared" ref="AF36:AF67" si="3">AE36/5</f>
        <v>74.8</v>
      </c>
    </row>
    <row r="37" spans="1:32" ht="15.75" x14ac:dyDescent="0.25">
      <c r="A37" s="37">
        <v>34</v>
      </c>
      <c r="B37" s="1">
        <v>13625447</v>
      </c>
      <c r="C37" s="1" t="s">
        <v>198</v>
      </c>
      <c r="D37" s="1" t="s">
        <v>13</v>
      </c>
      <c r="E37" s="2">
        <v>69</v>
      </c>
      <c r="F37" s="2" t="s">
        <v>35</v>
      </c>
      <c r="G37" s="2">
        <v>67</v>
      </c>
      <c r="H37" s="2" t="s">
        <v>36</v>
      </c>
      <c r="I37" s="38"/>
      <c r="J37" s="38"/>
      <c r="K37" s="2"/>
      <c r="L37" s="2"/>
      <c r="M37" s="2"/>
      <c r="N37" s="2"/>
      <c r="O37" s="2"/>
      <c r="P37" s="2"/>
      <c r="Q37" s="2"/>
      <c r="R37" s="2"/>
      <c r="S37" s="38"/>
      <c r="T37" s="38"/>
      <c r="U37" s="2">
        <v>80</v>
      </c>
      <c r="V37" s="2" t="s">
        <v>31</v>
      </c>
      <c r="W37" s="2">
        <v>82</v>
      </c>
      <c r="X37" s="2" t="s">
        <v>32</v>
      </c>
      <c r="Y37" s="2">
        <v>76</v>
      </c>
      <c r="Z37" s="2" t="s">
        <v>32</v>
      </c>
      <c r="AA37" s="38"/>
      <c r="AB37" s="38"/>
      <c r="AC37" s="38" t="s">
        <v>212</v>
      </c>
      <c r="AD37" s="38" t="s">
        <v>34</v>
      </c>
      <c r="AE37" s="96">
        <f t="shared" si="2"/>
        <v>374</v>
      </c>
      <c r="AF37" s="35">
        <f t="shared" si="3"/>
        <v>74.8</v>
      </c>
    </row>
    <row r="38" spans="1:32" ht="15.75" x14ac:dyDescent="0.25">
      <c r="A38" s="37">
        <v>35</v>
      </c>
      <c r="B38" s="1">
        <v>13625428</v>
      </c>
      <c r="C38" s="1" t="s">
        <v>179</v>
      </c>
      <c r="D38" s="1" t="s">
        <v>13</v>
      </c>
      <c r="E38" s="2">
        <v>70</v>
      </c>
      <c r="F38" s="2" t="s">
        <v>35</v>
      </c>
      <c r="G38" s="2">
        <v>70</v>
      </c>
      <c r="H38" s="2" t="s">
        <v>35</v>
      </c>
      <c r="I38" s="38"/>
      <c r="J38" s="38"/>
      <c r="K38" s="2"/>
      <c r="L38" s="2"/>
      <c r="M38" s="2"/>
      <c r="N38" s="2"/>
      <c r="O38" s="2"/>
      <c r="P38" s="2"/>
      <c r="Q38" s="2"/>
      <c r="R38" s="2"/>
      <c r="S38" s="38"/>
      <c r="T38" s="38"/>
      <c r="U38" s="2">
        <v>68</v>
      </c>
      <c r="V38" s="2" t="s">
        <v>33</v>
      </c>
      <c r="W38" s="2">
        <v>90</v>
      </c>
      <c r="X38" s="2" t="s">
        <v>31</v>
      </c>
      <c r="Y38" s="38">
        <v>71</v>
      </c>
      <c r="Z38" s="38" t="s">
        <v>33</v>
      </c>
      <c r="AA38" s="2"/>
      <c r="AB38" s="2"/>
      <c r="AC38" s="38" t="s">
        <v>239</v>
      </c>
      <c r="AD38" s="38" t="s">
        <v>36</v>
      </c>
      <c r="AE38" s="96">
        <f t="shared" si="2"/>
        <v>369</v>
      </c>
      <c r="AF38" s="35">
        <f t="shared" si="3"/>
        <v>73.8</v>
      </c>
    </row>
    <row r="39" spans="1:32" ht="15.75" x14ac:dyDescent="0.25">
      <c r="A39" s="37">
        <v>36</v>
      </c>
      <c r="B39" s="1">
        <v>13625387</v>
      </c>
      <c r="C39" s="1" t="s">
        <v>138</v>
      </c>
      <c r="D39" s="1" t="s">
        <v>13</v>
      </c>
      <c r="E39" s="2">
        <v>88</v>
      </c>
      <c r="F39" s="2" t="s">
        <v>31</v>
      </c>
      <c r="G39" s="2"/>
      <c r="H39" s="2"/>
      <c r="I39" s="35"/>
      <c r="J39" s="35"/>
      <c r="K39" s="2">
        <v>68</v>
      </c>
      <c r="L39" s="2" t="s">
        <v>34</v>
      </c>
      <c r="M39" s="2">
        <v>70</v>
      </c>
      <c r="N39" s="2" t="s">
        <v>34</v>
      </c>
      <c r="O39" s="2"/>
      <c r="P39" s="2"/>
      <c r="Q39" s="2">
        <v>73</v>
      </c>
      <c r="R39" s="2" t="s">
        <v>34</v>
      </c>
      <c r="S39" s="38" t="s">
        <v>219</v>
      </c>
      <c r="T39" s="38" t="s">
        <v>34</v>
      </c>
      <c r="U39" s="38"/>
      <c r="V39" s="38"/>
      <c r="W39" s="39"/>
      <c r="X39" s="39"/>
      <c r="Y39" s="38"/>
      <c r="Z39" s="38"/>
      <c r="AA39" s="38"/>
      <c r="AB39" s="38"/>
      <c r="AC39" s="38">
        <v>90</v>
      </c>
      <c r="AD39" s="38" t="s">
        <v>31</v>
      </c>
      <c r="AE39" s="96">
        <f t="shared" si="2"/>
        <v>365</v>
      </c>
      <c r="AF39" s="35">
        <f t="shared" si="3"/>
        <v>73</v>
      </c>
    </row>
    <row r="40" spans="1:32" ht="15.75" x14ac:dyDescent="0.25">
      <c r="A40" s="37">
        <v>37</v>
      </c>
      <c r="B40" s="1">
        <v>13625390</v>
      </c>
      <c r="C40" s="1" t="s">
        <v>141</v>
      </c>
      <c r="D40" s="1" t="s">
        <v>13</v>
      </c>
      <c r="E40" s="2">
        <v>88</v>
      </c>
      <c r="F40" s="2" t="s">
        <v>31</v>
      </c>
      <c r="G40" s="2"/>
      <c r="H40" s="2"/>
      <c r="I40" s="2" t="s">
        <v>219</v>
      </c>
      <c r="J40" s="2" t="s">
        <v>33</v>
      </c>
      <c r="K40" s="2">
        <v>73</v>
      </c>
      <c r="L40" s="2" t="s">
        <v>33</v>
      </c>
      <c r="M40" s="2">
        <v>62</v>
      </c>
      <c r="N40" s="2" t="s">
        <v>35</v>
      </c>
      <c r="O40" s="2">
        <v>67</v>
      </c>
      <c r="P40" s="2" t="s">
        <v>36</v>
      </c>
      <c r="Q40" s="2"/>
      <c r="R40" s="2"/>
      <c r="S40" s="38"/>
      <c r="T40" s="38"/>
      <c r="U40" s="38"/>
      <c r="V40" s="38"/>
      <c r="W40" s="39"/>
      <c r="X40" s="39"/>
      <c r="Y40" s="38"/>
      <c r="Z40" s="38"/>
      <c r="AA40" s="38"/>
      <c r="AB40" s="38"/>
      <c r="AC40" s="35">
        <v>84</v>
      </c>
      <c r="AD40" s="35" t="s">
        <v>33</v>
      </c>
      <c r="AE40" s="96">
        <f t="shared" si="2"/>
        <v>356</v>
      </c>
      <c r="AF40" s="35">
        <f t="shared" si="3"/>
        <v>71.2</v>
      </c>
    </row>
    <row r="41" spans="1:32" ht="15.75" x14ac:dyDescent="0.25">
      <c r="A41" s="37">
        <v>38</v>
      </c>
      <c r="B41" s="1">
        <v>13625406</v>
      </c>
      <c r="C41" s="1" t="s">
        <v>157</v>
      </c>
      <c r="D41" s="1" t="s">
        <v>14</v>
      </c>
      <c r="E41" s="2">
        <v>75</v>
      </c>
      <c r="F41" s="2" t="s">
        <v>34</v>
      </c>
      <c r="G41" s="2" t="s">
        <v>212</v>
      </c>
      <c r="H41" s="2" t="s">
        <v>33</v>
      </c>
      <c r="I41" s="2"/>
      <c r="J41" s="2"/>
      <c r="K41" s="2">
        <v>76</v>
      </c>
      <c r="L41" s="2" t="s">
        <v>32</v>
      </c>
      <c r="M41" s="2">
        <v>59</v>
      </c>
      <c r="N41" s="2" t="s">
        <v>36</v>
      </c>
      <c r="O41" s="2"/>
      <c r="P41" s="2"/>
      <c r="Q41" s="2">
        <v>68</v>
      </c>
      <c r="R41" s="2" t="s">
        <v>35</v>
      </c>
      <c r="S41" s="38"/>
      <c r="T41" s="38"/>
      <c r="U41" s="38"/>
      <c r="V41" s="38"/>
      <c r="W41" s="39"/>
      <c r="X41" s="39"/>
      <c r="Y41" s="38"/>
      <c r="Z41" s="38"/>
      <c r="AA41" s="38"/>
      <c r="AB41" s="38"/>
      <c r="AC41" s="35">
        <v>73</v>
      </c>
      <c r="AD41" s="35" t="s">
        <v>35</v>
      </c>
      <c r="AE41" s="96">
        <f t="shared" si="2"/>
        <v>356</v>
      </c>
      <c r="AF41" s="35">
        <f t="shared" si="3"/>
        <v>71.2</v>
      </c>
    </row>
    <row r="42" spans="1:32" ht="15.75" x14ac:dyDescent="0.25">
      <c r="A42" s="37">
        <v>39</v>
      </c>
      <c r="B42" s="1">
        <v>13625413</v>
      </c>
      <c r="C42" s="1" t="s">
        <v>164</v>
      </c>
      <c r="D42" s="1" t="s">
        <v>13</v>
      </c>
      <c r="E42" s="2">
        <v>74</v>
      </c>
      <c r="F42" s="2" t="s">
        <v>34</v>
      </c>
      <c r="G42" s="2" t="s">
        <v>215</v>
      </c>
      <c r="H42" s="2" t="s">
        <v>32</v>
      </c>
      <c r="I42" s="38"/>
      <c r="J42" s="38"/>
      <c r="K42" s="2">
        <v>65</v>
      </c>
      <c r="L42" s="2" t="s">
        <v>34</v>
      </c>
      <c r="M42" s="2">
        <v>62</v>
      </c>
      <c r="N42" s="2" t="s">
        <v>35</v>
      </c>
      <c r="O42" s="2"/>
      <c r="P42" s="2"/>
      <c r="Q42" s="2">
        <v>71</v>
      </c>
      <c r="R42" s="2" t="s">
        <v>34</v>
      </c>
      <c r="S42" s="38"/>
      <c r="T42" s="38"/>
      <c r="U42" s="2"/>
      <c r="V42" s="2"/>
      <c r="W42" s="2"/>
      <c r="X42" s="2"/>
      <c r="Y42" s="2"/>
      <c r="Z42" s="2"/>
      <c r="AA42" s="38"/>
      <c r="AB42" s="38"/>
      <c r="AC42" s="38">
        <v>80</v>
      </c>
      <c r="AD42" s="38" t="s">
        <v>33</v>
      </c>
      <c r="AE42" s="96">
        <f t="shared" si="2"/>
        <v>354</v>
      </c>
      <c r="AF42" s="35">
        <f t="shared" si="3"/>
        <v>70.8</v>
      </c>
    </row>
    <row r="43" spans="1:32" ht="15.75" x14ac:dyDescent="0.25">
      <c r="A43" s="37">
        <v>40</v>
      </c>
      <c r="B43" s="1">
        <v>13625395</v>
      </c>
      <c r="C43" s="1" t="s">
        <v>146</v>
      </c>
      <c r="D43" s="1" t="s">
        <v>14</v>
      </c>
      <c r="E43" s="2">
        <v>82</v>
      </c>
      <c r="F43" s="2" t="s">
        <v>33</v>
      </c>
      <c r="G43" s="2"/>
      <c r="H43" s="2"/>
      <c r="I43" s="2" t="s">
        <v>220</v>
      </c>
      <c r="J43" s="2" t="s">
        <v>32</v>
      </c>
      <c r="K43" s="2">
        <v>63</v>
      </c>
      <c r="L43" s="2" t="s">
        <v>35</v>
      </c>
      <c r="M43" s="2">
        <v>58</v>
      </c>
      <c r="N43" s="2" t="s">
        <v>36</v>
      </c>
      <c r="O43" s="2">
        <v>78</v>
      </c>
      <c r="P43" s="2" t="s">
        <v>34</v>
      </c>
      <c r="Q43" s="2"/>
      <c r="R43" s="2"/>
      <c r="S43" s="38"/>
      <c r="T43" s="38"/>
      <c r="U43" s="38"/>
      <c r="V43" s="38"/>
      <c r="W43" s="39"/>
      <c r="X43" s="39"/>
      <c r="Y43" s="38"/>
      <c r="Z43" s="38"/>
      <c r="AA43" s="38"/>
      <c r="AB43" s="38"/>
      <c r="AC43" s="35">
        <v>64</v>
      </c>
      <c r="AD43" s="35" t="s">
        <v>36</v>
      </c>
      <c r="AE43" s="96">
        <f t="shared" si="2"/>
        <v>353</v>
      </c>
      <c r="AF43" s="35">
        <f t="shared" si="3"/>
        <v>70.599999999999994</v>
      </c>
    </row>
    <row r="44" spans="1:32" ht="15.75" x14ac:dyDescent="0.25">
      <c r="A44" s="37">
        <v>41</v>
      </c>
      <c r="B44" s="1">
        <v>13625383</v>
      </c>
      <c r="C44" s="1" t="s">
        <v>134</v>
      </c>
      <c r="D44" s="1" t="s">
        <v>13</v>
      </c>
      <c r="E44" s="2">
        <v>85</v>
      </c>
      <c r="F44" s="2" t="s">
        <v>32</v>
      </c>
      <c r="G44" s="2"/>
      <c r="H44" s="2"/>
      <c r="I44" s="2"/>
      <c r="J44" s="2"/>
      <c r="K44" s="2">
        <v>73</v>
      </c>
      <c r="L44" s="2" t="s">
        <v>33</v>
      </c>
      <c r="M44" s="2">
        <v>69</v>
      </c>
      <c r="N44" s="2" t="s">
        <v>34</v>
      </c>
      <c r="O44" s="2"/>
      <c r="P44" s="2"/>
      <c r="Q44" s="2">
        <v>68</v>
      </c>
      <c r="R44" s="2" t="s">
        <v>35</v>
      </c>
      <c r="S44" s="38" t="s">
        <v>230</v>
      </c>
      <c r="T44" s="38" t="s">
        <v>36</v>
      </c>
      <c r="U44" s="40"/>
      <c r="V44" s="40"/>
      <c r="W44" s="41"/>
      <c r="X44" s="41"/>
      <c r="Y44" s="38"/>
      <c r="Z44" s="38"/>
      <c r="AA44" s="40"/>
      <c r="AB44" s="40"/>
      <c r="AC44" s="40">
        <v>83</v>
      </c>
      <c r="AD44" s="40" t="s">
        <v>33</v>
      </c>
      <c r="AE44" s="96">
        <f t="shared" si="2"/>
        <v>352</v>
      </c>
      <c r="AF44" s="35">
        <f t="shared" si="3"/>
        <v>70.400000000000006</v>
      </c>
    </row>
    <row r="45" spans="1:32" ht="15.75" x14ac:dyDescent="0.25">
      <c r="A45" s="37">
        <v>42</v>
      </c>
      <c r="B45" s="1">
        <v>13625415</v>
      </c>
      <c r="C45" s="1" t="s">
        <v>166</v>
      </c>
      <c r="D45" s="1" t="s">
        <v>14</v>
      </c>
      <c r="E45" s="2">
        <v>59</v>
      </c>
      <c r="F45" s="2" t="s">
        <v>36</v>
      </c>
      <c r="G45" s="2">
        <v>65</v>
      </c>
      <c r="H45" s="2" t="s">
        <v>36</v>
      </c>
      <c r="I45" s="38"/>
      <c r="J45" s="38"/>
      <c r="K45" s="2"/>
      <c r="L45" s="2"/>
      <c r="M45" s="2"/>
      <c r="N45" s="2"/>
      <c r="O45" s="2"/>
      <c r="P45" s="2"/>
      <c r="Q45" s="2"/>
      <c r="R45" s="2"/>
      <c r="S45" s="38"/>
      <c r="T45" s="38"/>
      <c r="U45" s="2">
        <v>65</v>
      </c>
      <c r="V45" s="2" t="s">
        <v>33</v>
      </c>
      <c r="W45" s="2">
        <v>86</v>
      </c>
      <c r="X45" s="2" t="s">
        <v>31</v>
      </c>
      <c r="Y45" s="2">
        <v>77</v>
      </c>
      <c r="Z45" s="2" t="s">
        <v>32</v>
      </c>
      <c r="AA45" s="38"/>
      <c r="AB45" s="38"/>
      <c r="AC45" s="38" t="s">
        <v>234</v>
      </c>
      <c r="AD45" s="38" t="s">
        <v>35</v>
      </c>
      <c r="AE45" s="96">
        <f t="shared" si="2"/>
        <v>352</v>
      </c>
      <c r="AF45" s="35">
        <f t="shared" si="3"/>
        <v>70.400000000000006</v>
      </c>
    </row>
    <row r="46" spans="1:32" ht="15.75" x14ac:dyDescent="0.25">
      <c r="A46" s="37">
        <v>43</v>
      </c>
      <c r="B46" s="1">
        <v>13625418</v>
      </c>
      <c r="C46" s="1" t="s">
        <v>169</v>
      </c>
      <c r="D46" s="1" t="s">
        <v>14</v>
      </c>
      <c r="E46" s="2">
        <v>58</v>
      </c>
      <c r="F46" s="2" t="s">
        <v>37</v>
      </c>
      <c r="G46" s="2">
        <v>69</v>
      </c>
      <c r="H46" s="2" t="s">
        <v>35</v>
      </c>
      <c r="I46" s="38"/>
      <c r="J46" s="38"/>
      <c r="K46" s="2"/>
      <c r="L46" s="2"/>
      <c r="M46" s="2"/>
      <c r="N46" s="2"/>
      <c r="O46" s="2"/>
      <c r="P46" s="2"/>
      <c r="Q46" s="2"/>
      <c r="R46" s="2"/>
      <c r="S46" s="38"/>
      <c r="T46" s="38"/>
      <c r="U46" s="2">
        <v>73</v>
      </c>
      <c r="V46" s="2" t="s">
        <v>32</v>
      </c>
      <c r="W46" s="2">
        <v>85</v>
      </c>
      <c r="X46" s="2" t="s">
        <v>31</v>
      </c>
      <c r="Y46" s="2">
        <v>67</v>
      </c>
      <c r="Z46" s="2" t="s">
        <v>33</v>
      </c>
      <c r="AA46" s="38"/>
      <c r="AB46" s="38"/>
      <c r="AC46" s="38" t="s">
        <v>216</v>
      </c>
      <c r="AD46" s="38" t="s">
        <v>34</v>
      </c>
      <c r="AE46" s="96">
        <f t="shared" si="2"/>
        <v>352</v>
      </c>
      <c r="AF46" s="35">
        <f t="shared" si="3"/>
        <v>70.400000000000006</v>
      </c>
    </row>
    <row r="47" spans="1:32" ht="15.75" x14ac:dyDescent="0.25">
      <c r="A47" s="37">
        <v>44</v>
      </c>
      <c r="B47" s="1">
        <v>13625439</v>
      </c>
      <c r="C47" s="1" t="s">
        <v>190</v>
      </c>
      <c r="D47" s="1" t="s">
        <v>14</v>
      </c>
      <c r="E47" s="2">
        <v>68</v>
      </c>
      <c r="F47" s="2" t="s">
        <v>35</v>
      </c>
      <c r="G47" s="2">
        <v>53</v>
      </c>
      <c r="H47" s="2" t="s">
        <v>37</v>
      </c>
      <c r="I47" s="38"/>
      <c r="J47" s="38"/>
      <c r="K47" s="2"/>
      <c r="L47" s="2"/>
      <c r="M47" s="2"/>
      <c r="N47" s="2"/>
      <c r="O47" s="2"/>
      <c r="P47" s="2"/>
      <c r="Q47" s="2"/>
      <c r="R47" s="2"/>
      <c r="S47" s="38"/>
      <c r="T47" s="38"/>
      <c r="U47" s="2">
        <v>73</v>
      </c>
      <c r="V47" s="2" t="s">
        <v>32</v>
      </c>
      <c r="W47" s="2">
        <v>80</v>
      </c>
      <c r="X47" s="2" t="s">
        <v>32</v>
      </c>
      <c r="Y47" s="2">
        <v>76</v>
      </c>
      <c r="Z47" s="2" t="s">
        <v>32</v>
      </c>
      <c r="AA47" s="38"/>
      <c r="AB47" s="38"/>
      <c r="AC47" s="38" t="s">
        <v>237</v>
      </c>
      <c r="AD47" s="38" t="s">
        <v>37</v>
      </c>
      <c r="AE47" s="96">
        <f t="shared" si="2"/>
        <v>350</v>
      </c>
      <c r="AF47" s="35">
        <f t="shared" si="3"/>
        <v>70</v>
      </c>
    </row>
    <row r="48" spans="1:32" ht="15.75" x14ac:dyDescent="0.25">
      <c r="A48" s="37">
        <v>45</v>
      </c>
      <c r="B48" s="1">
        <v>13625426</v>
      </c>
      <c r="C48" s="1" t="s">
        <v>177</v>
      </c>
      <c r="D48" s="1" t="s">
        <v>13</v>
      </c>
      <c r="E48" s="2">
        <v>66</v>
      </c>
      <c r="F48" s="2" t="s">
        <v>36</v>
      </c>
      <c r="G48" s="2">
        <v>73</v>
      </c>
      <c r="H48" s="2" t="s">
        <v>35</v>
      </c>
      <c r="I48" s="38"/>
      <c r="J48" s="38"/>
      <c r="K48" s="2"/>
      <c r="L48" s="2"/>
      <c r="M48" s="2"/>
      <c r="N48" s="2"/>
      <c r="O48" s="2"/>
      <c r="P48" s="2"/>
      <c r="Q48" s="2"/>
      <c r="R48" s="2"/>
      <c r="S48" s="38"/>
      <c r="T48" s="38"/>
      <c r="U48" s="2">
        <v>68</v>
      </c>
      <c r="V48" s="2" t="s">
        <v>33</v>
      </c>
      <c r="W48" s="2">
        <v>75</v>
      </c>
      <c r="X48" s="2" t="s">
        <v>33</v>
      </c>
      <c r="Y48" s="2">
        <v>67</v>
      </c>
      <c r="Z48" s="2" t="s">
        <v>33</v>
      </c>
      <c r="AA48" s="38"/>
      <c r="AB48" s="38"/>
      <c r="AC48" s="38" t="s">
        <v>208</v>
      </c>
      <c r="AD48" s="38" t="s">
        <v>35</v>
      </c>
      <c r="AE48" s="96">
        <f t="shared" si="2"/>
        <v>349</v>
      </c>
      <c r="AF48" s="35">
        <f t="shared" si="3"/>
        <v>69.8</v>
      </c>
    </row>
    <row r="49" spans="1:32" ht="15.75" x14ac:dyDescent="0.25">
      <c r="A49" s="37">
        <v>46</v>
      </c>
      <c r="B49" s="1">
        <v>13625445</v>
      </c>
      <c r="C49" s="1" t="s">
        <v>196</v>
      </c>
      <c r="D49" s="1" t="s">
        <v>13</v>
      </c>
      <c r="E49" s="2">
        <v>67</v>
      </c>
      <c r="F49" s="2" t="s">
        <v>36</v>
      </c>
      <c r="G49" s="2">
        <v>60</v>
      </c>
      <c r="H49" s="2" t="s">
        <v>37</v>
      </c>
      <c r="I49" s="38"/>
      <c r="J49" s="38"/>
      <c r="K49" s="2"/>
      <c r="L49" s="2"/>
      <c r="M49" s="2"/>
      <c r="N49" s="2"/>
      <c r="O49" s="2"/>
      <c r="P49" s="2"/>
      <c r="Q49" s="2"/>
      <c r="R49" s="2"/>
      <c r="S49" s="38"/>
      <c r="T49" s="38"/>
      <c r="U49" s="2">
        <v>75</v>
      </c>
      <c r="V49" s="2" t="s">
        <v>32</v>
      </c>
      <c r="W49" s="2">
        <v>85</v>
      </c>
      <c r="X49" s="2" t="s">
        <v>31</v>
      </c>
      <c r="Y49" s="2">
        <v>62</v>
      </c>
      <c r="Z49" s="2" t="s">
        <v>34</v>
      </c>
      <c r="AA49" s="38"/>
      <c r="AB49" s="38"/>
      <c r="AC49" s="38" t="s">
        <v>208</v>
      </c>
      <c r="AD49" s="38" t="s">
        <v>35</v>
      </c>
      <c r="AE49" s="96">
        <f t="shared" si="2"/>
        <v>349</v>
      </c>
      <c r="AF49" s="35">
        <f t="shared" si="3"/>
        <v>69.8</v>
      </c>
    </row>
    <row r="50" spans="1:32" ht="15.75" x14ac:dyDescent="0.25">
      <c r="A50" s="37">
        <v>47</v>
      </c>
      <c r="B50" s="1">
        <v>13625414</v>
      </c>
      <c r="C50" s="1" t="s">
        <v>165</v>
      </c>
      <c r="D50" s="1" t="s">
        <v>14</v>
      </c>
      <c r="E50" s="2">
        <v>76</v>
      </c>
      <c r="F50" s="2" t="s">
        <v>34</v>
      </c>
      <c r="G50" s="2">
        <v>66</v>
      </c>
      <c r="H50" s="2" t="s">
        <v>36</v>
      </c>
      <c r="I50" s="40"/>
      <c r="J50" s="40"/>
      <c r="K50" s="2"/>
      <c r="L50" s="2"/>
      <c r="M50" s="2"/>
      <c r="N50" s="2"/>
      <c r="O50" s="2"/>
      <c r="P50" s="2"/>
      <c r="Q50" s="2"/>
      <c r="R50" s="2"/>
      <c r="S50" s="2"/>
      <c r="T50" s="2"/>
      <c r="U50" s="2">
        <v>60</v>
      </c>
      <c r="V50" s="2" t="s">
        <v>34</v>
      </c>
      <c r="W50" s="2">
        <v>70</v>
      </c>
      <c r="X50" s="2" t="s">
        <v>34</v>
      </c>
      <c r="Y50" s="2">
        <v>76</v>
      </c>
      <c r="Z50" s="2" t="s">
        <v>32</v>
      </c>
      <c r="AA50" s="38"/>
      <c r="AB50" s="38"/>
      <c r="AC50" s="38" t="s">
        <v>233</v>
      </c>
      <c r="AD50" s="38" t="s">
        <v>36</v>
      </c>
      <c r="AE50" s="96">
        <f t="shared" si="2"/>
        <v>348</v>
      </c>
      <c r="AF50" s="35">
        <f t="shared" si="3"/>
        <v>69.599999999999994</v>
      </c>
    </row>
    <row r="51" spans="1:32" ht="15.75" x14ac:dyDescent="0.25">
      <c r="A51" s="37">
        <v>48</v>
      </c>
      <c r="B51" s="1">
        <v>13625405</v>
      </c>
      <c r="C51" s="1" t="s">
        <v>156</v>
      </c>
      <c r="D51" s="1" t="s">
        <v>13</v>
      </c>
      <c r="E51" s="2">
        <v>86</v>
      </c>
      <c r="F51" s="2" t="s">
        <v>32</v>
      </c>
      <c r="G51" s="2" t="s">
        <v>211</v>
      </c>
      <c r="H51" s="2" t="s">
        <v>31</v>
      </c>
      <c r="I51" s="2"/>
      <c r="J51" s="2"/>
      <c r="K51" s="2">
        <v>67</v>
      </c>
      <c r="L51" s="2" t="s">
        <v>34</v>
      </c>
      <c r="M51" s="2">
        <v>53</v>
      </c>
      <c r="N51" s="2" t="s">
        <v>37</v>
      </c>
      <c r="O51" s="2"/>
      <c r="P51" s="2"/>
      <c r="Q51" s="2">
        <v>55</v>
      </c>
      <c r="R51" s="2" t="s">
        <v>37</v>
      </c>
      <c r="S51" s="38"/>
      <c r="T51" s="38"/>
      <c r="U51" s="38"/>
      <c r="V51" s="38"/>
      <c r="W51" s="39"/>
      <c r="X51" s="39"/>
      <c r="Y51" s="38"/>
      <c r="Z51" s="38"/>
      <c r="AA51" s="38"/>
      <c r="AB51" s="38"/>
      <c r="AC51" s="35">
        <v>82</v>
      </c>
      <c r="AD51" s="35" t="s">
        <v>33</v>
      </c>
      <c r="AE51" s="96">
        <f t="shared" si="2"/>
        <v>347</v>
      </c>
      <c r="AF51" s="35">
        <f t="shared" si="3"/>
        <v>69.400000000000006</v>
      </c>
    </row>
    <row r="52" spans="1:32" ht="15.75" x14ac:dyDescent="0.25">
      <c r="A52" s="37">
        <v>49</v>
      </c>
      <c r="B52" s="1">
        <v>13625432</v>
      </c>
      <c r="C52" s="1" t="s">
        <v>183</v>
      </c>
      <c r="D52" s="1" t="s">
        <v>13</v>
      </c>
      <c r="E52" s="2">
        <v>71</v>
      </c>
      <c r="F52" s="2" t="s">
        <v>35</v>
      </c>
      <c r="G52" s="2">
        <v>80</v>
      </c>
      <c r="H52" s="2" t="s">
        <v>33</v>
      </c>
      <c r="I52" s="38"/>
      <c r="J52" s="38"/>
      <c r="K52" s="2"/>
      <c r="L52" s="2"/>
      <c r="M52" s="2"/>
      <c r="N52" s="2"/>
      <c r="O52" s="2"/>
      <c r="P52" s="2"/>
      <c r="Q52" s="2"/>
      <c r="R52" s="2"/>
      <c r="S52" s="38"/>
      <c r="T52" s="38"/>
      <c r="U52" s="2">
        <v>64</v>
      </c>
      <c r="V52" s="2" t="s">
        <v>34</v>
      </c>
      <c r="W52" s="2">
        <v>76</v>
      </c>
      <c r="X52" s="2" t="s">
        <v>33</v>
      </c>
      <c r="Y52" s="2"/>
      <c r="Z52" s="2"/>
      <c r="AA52" s="38">
        <v>56</v>
      </c>
      <c r="AB52" s="38" t="s">
        <v>35</v>
      </c>
      <c r="AC52" s="38" t="s">
        <v>241</v>
      </c>
      <c r="AD52" s="38" t="s">
        <v>37</v>
      </c>
      <c r="AE52" s="96">
        <f t="shared" si="2"/>
        <v>347</v>
      </c>
      <c r="AF52" s="35">
        <f t="shared" si="3"/>
        <v>69.400000000000006</v>
      </c>
    </row>
    <row r="53" spans="1:32" ht="15.75" x14ac:dyDescent="0.25">
      <c r="A53" s="37">
        <v>50</v>
      </c>
      <c r="B53" s="1">
        <v>13625397</v>
      </c>
      <c r="C53" s="1" t="s">
        <v>148</v>
      </c>
      <c r="D53" s="1" t="s">
        <v>14</v>
      </c>
      <c r="E53" s="2">
        <v>82</v>
      </c>
      <c r="F53" s="2" t="s">
        <v>33</v>
      </c>
      <c r="G53" s="2"/>
      <c r="H53" s="2"/>
      <c r="I53" s="35" t="s">
        <v>222</v>
      </c>
      <c r="J53" s="35" t="s">
        <v>34</v>
      </c>
      <c r="K53" s="2">
        <v>64</v>
      </c>
      <c r="L53" s="2" t="s">
        <v>35</v>
      </c>
      <c r="M53" s="2">
        <v>60</v>
      </c>
      <c r="N53" s="2" t="s">
        <v>35</v>
      </c>
      <c r="O53" s="2">
        <v>78</v>
      </c>
      <c r="P53" s="2" t="s">
        <v>34</v>
      </c>
      <c r="Q53" s="2"/>
      <c r="R53" s="2"/>
      <c r="S53" s="38"/>
      <c r="T53" s="38"/>
      <c r="U53" s="38"/>
      <c r="V53" s="38"/>
      <c r="W53" s="39"/>
      <c r="X53" s="39"/>
      <c r="Y53" s="38"/>
      <c r="Z53" s="38"/>
      <c r="AA53" s="38"/>
      <c r="AB53" s="38"/>
      <c r="AC53" s="35">
        <v>83</v>
      </c>
      <c r="AD53" s="35" t="s">
        <v>33</v>
      </c>
      <c r="AE53" s="96">
        <f t="shared" si="2"/>
        <v>346</v>
      </c>
      <c r="AF53" s="35">
        <f t="shared" si="3"/>
        <v>69.2</v>
      </c>
    </row>
    <row r="54" spans="1:32" ht="15.75" x14ac:dyDescent="0.25">
      <c r="A54" s="37">
        <v>51</v>
      </c>
      <c r="B54" s="1">
        <v>13625429</v>
      </c>
      <c r="C54" s="1" t="s">
        <v>180</v>
      </c>
      <c r="D54" s="1" t="s">
        <v>14</v>
      </c>
      <c r="E54" s="2">
        <v>72</v>
      </c>
      <c r="F54" s="2" t="s">
        <v>35</v>
      </c>
      <c r="G54" s="2">
        <v>59</v>
      </c>
      <c r="H54" s="2" t="s">
        <v>37</v>
      </c>
      <c r="I54" s="38"/>
      <c r="J54" s="38"/>
      <c r="K54" s="2"/>
      <c r="L54" s="2"/>
      <c r="M54" s="2"/>
      <c r="N54" s="2"/>
      <c r="O54" s="2"/>
      <c r="P54" s="2"/>
      <c r="Q54" s="2"/>
      <c r="R54" s="2"/>
      <c r="S54" s="38"/>
      <c r="T54" s="38"/>
      <c r="U54" s="2">
        <v>66</v>
      </c>
      <c r="V54" s="2" t="s">
        <v>33</v>
      </c>
      <c r="W54" s="2">
        <v>84</v>
      </c>
      <c r="X54" s="2" t="s">
        <v>31</v>
      </c>
      <c r="Y54" s="2">
        <v>65</v>
      </c>
      <c r="Z54" s="2" t="s">
        <v>33</v>
      </c>
      <c r="AA54" s="38"/>
      <c r="AB54" s="38"/>
      <c r="AC54" s="38" t="s">
        <v>231</v>
      </c>
      <c r="AD54" s="38" t="s">
        <v>36</v>
      </c>
      <c r="AE54" s="96">
        <f t="shared" si="2"/>
        <v>346</v>
      </c>
      <c r="AF54" s="35">
        <f t="shared" si="3"/>
        <v>69.2</v>
      </c>
    </row>
    <row r="55" spans="1:32" ht="15.75" x14ac:dyDescent="0.25">
      <c r="A55" s="37">
        <v>52</v>
      </c>
      <c r="B55" s="1">
        <v>13625453</v>
      </c>
      <c r="C55" s="1" t="s">
        <v>204</v>
      </c>
      <c r="D55" s="1" t="s">
        <v>14</v>
      </c>
      <c r="E55" s="2">
        <v>62</v>
      </c>
      <c r="F55" s="2" t="s">
        <v>36</v>
      </c>
      <c r="G55" s="2">
        <v>66</v>
      </c>
      <c r="H55" s="2" t="s">
        <v>36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38"/>
      <c r="T55" s="38"/>
      <c r="U55" s="38">
        <v>64</v>
      </c>
      <c r="V55" s="38" t="s">
        <v>34</v>
      </c>
      <c r="W55" s="38">
        <v>82</v>
      </c>
      <c r="X55" s="38" t="s">
        <v>32</v>
      </c>
      <c r="Y55" s="38">
        <v>72</v>
      </c>
      <c r="Z55" s="38" t="s">
        <v>32</v>
      </c>
      <c r="AA55" s="2"/>
      <c r="AB55" s="2"/>
      <c r="AC55" s="2" t="s">
        <v>225</v>
      </c>
      <c r="AD55" s="2" t="s">
        <v>37</v>
      </c>
      <c r="AE55" s="96">
        <f t="shared" si="2"/>
        <v>346</v>
      </c>
      <c r="AF55" s="35">
        <f t="shared" si="3"/>
        <v>69.2</v>
      </c>
    </row>
    <row r="56" spans="1:32" ht="15.75" x14ac:dyDescent="0.25">
      <c r="A56" s="37">
        <v>53</v>
      </c>
      <c r="B56" s="1">
        <v>13625386</v>
      </c>
      <c r="C56" s="1" t="s">
        <v>137</v>
      </c>
      <c r="D56" s="1" t="s">
        <v>14</v>
      </c>
      <c r="E56" s="2">
        <v>87</v>
      </c>
      <c r="F56" s="2" t="s">
        <v>31</v>
      </c>
      <c r="G56" s="2"/>
      <c r="H56" s="2"/>
      <c r="I56" s="35"/>
      <c r="J56" s="35"/>
      <c r="K56" s="2">
        <v>67</v>
      </c>
      <c r="L56" s="2" t="s">
        <v>34</v>
      </c>
      <c r="M56" s="2">
        <v>67</v>
      </c>
      <c r="N56" s="2" t="s">
        <v>34</v>
      </c>
      <c r="O56" s="2"/>
      <c r="P56" s="2"/>
      <c r="Q56" s="2">
        <v>63</v>
      </c>
      <c r="R56" s="2" t="s">
        <v>35</v>
      </c>
      <c r="S56" s="38" t="s">
        <v>231</v>
      </c>
      <c r="T56" s="38" t="s">
        <v>35</v>
      </c>
      <c r="U56" s="38"/>
      <c r="V56" s="38"/>
      <c r="W56" s="39"/>
      <c r="X56" s="39"/>
      <c r="Y56" s="38"/>
      <c r="Z56" s="38"/>
      <c r="AA56" s="38"/>
      <c r="AB56" s="38"/>
      <c r="AC56" s="40">
        <v>91</v>
      </c>
      <c r="AD56" s="40" t="s">
        <v>31</v>
      </c>
      <c r="AE56" s="96">
        <f t="shared" si="2"/>
        <v>345</v>
      </c>
      <c r="AF56" s="35">
        <f t="shared" si="3"/>
        <v>69</v>
      </c>
    </row>
    <row r="57" spans="1:32" ht="15.75" x14ac:dyDescent="0.25">
      <c r="A57" s="37">
        <v>54</v>
      </c>
      <c r="B57" s="1">
        <v>13625440</v>
      </c>
      <c r="C57" s="1" t="s">
        <v>191</v>
      </c>
      <c r="D57" s="1" t="s">
        <v>13</v>
      </c>
      <c r="E57" s="2">
        <v>53</v>
      </c>
      <c r="F57" s="2" t="s">
        <v>37</v>
      </c>
      <c r="G57" s="2">
        <v>72</v>
      </c>
      <c r="H57" s="2" t="s">
        <v>35</v>
      </c>
      <c r="I57" s="38"/>
      <c r="J57" s="38"/>
      <c r="K57" s="2"/>
      <c r="L57" s="2"/>
      <c r="M57" s="2"/>
      <c r="N57" s="2"/>
      <c r="O57" s="2"/>
      <c r="P57" s="2"/>
      <c r="Q57" s="2"/>
      <c r="R57" s="2"/>
      <c r="S57" s="38"/>
      <c r="T57" s="38"/>
      <c r="U57" s="2">
        <v>78</v>
      </c>
      <c r="V57" s="2" t="s">
        <v>31</v>
      </c>
      <c r="W57" s="2">
        <v>86</v>
      </c>
      <c r="X57" s="2" t="s">
        <v>31</v>
      </c>
      <c r="Y57" s="2">
        <v>56</v>
      </c>
      <c r="Z57" s="2" t="s">
        <v>35</v>
      </c>
      <c r="AA57" s="38"/>
      <c r="AB57" s="38"/>
      <c r="AC57" s="38" t="s">
        <v>243</v>
      </c>
      <c r="AD57" s="38" t="s">
        <v>37</v>
      </c>
      <c r="AE57" s="96">
        <f t="shared" si="2"/>
        <v>345</v>
      </c>
      <c r="AF57" s="35">
        <f t="shared" si="3"/>
        <v>69</v>
      </c>
    </row>
    <row r="58" spans="1:32" ht="15.75" x14ac:dyDescent="0.25">
      <c r="A58" s="37">
        <v>55</v>
      </c>
      <c r="B58" s="1">
        <v>13625391</v>
      </c>
      <c r="C58" s="1" t="s">
        <v>142</v>
      </c>
      <c r="D58" s="1" t="s">
        <v>14</v>
      </c>
      <c r="E58" s="2">
        <v>70</v>
      </c>
      <c r="F58" s="2" t="s">
        <v>35</v>
      </c>
      <c r="G58" s="2" t="s">
        <v>208</v>
      </c>
      <c r="H58" s="2" t="s">
        <v>35</v>
      </c>
      <c r="I58" s="2"/>
      <c r="J58" s="2"/>
      <c r="K58" s="2">
        <v>72</v>
      </c>
      <c r="L58" s="2" t="s">
        <v>33</v>
      </c>
      <c r="M58" s="2">
        <v>65</v>
      </c>
      <c r="N58" s="2" t="s">
        <v>34</v>
      </c>
      <c r="O58" s="2"/>
      <c r="P58" s="2"/>
      <c r="Q58" s="2">
        <v>66</v>
      </c>
      <c r="R58" s="2" t="s">
        <v>35</v>
      </c>
      <c r="S58" s="38"/>
      <c r="T58" s="38"/>
      <c r="U58" s="38"/>
      <c r="V58" s="38"/>
      <c r="W58" s="39"/>
      <c r="X58" s="39"/>
      <c r="Y58" s="38"/>
      <c r="Z58" s="38"/>
      <c r="AA58" s="38"/>
      <c r="AB58" s="38"/>
      <c r="AC58" s="35">
        <v>64</v>
      </c>
      <c r="AD58" s="35" t="s">
        <v>36</v>
      </c>
      <c r="AE58" s="96">
        <f t="shared" si="2"/>
        <v>344</v>
      </c>
      <c r="AF58" s="35">
        <f t="shared" si="3"/>
        <v>68.8</v>
      </c>
    </row>
    <row r="59" spans="1:32" ht="15.75" x14ac:dyDescent="0.25">
      <c r="A59" s="37">
        <v>56</v>
      </c>
      <c r="B59" s="1">
        <v>13625400</v>
      </c>
      <c r="C59" s="1" t="s">
        <v>151</v>
      </c>
      <c r="D59" s="1" t="s">
        <v>13</v>
      </c>
      <c r="E59" s="2">
        <v>75</v>
      </c>
      <c r="F59" s="2" t="s">
        <v>34</v>
      </c>
      <c r="G59" s="2" t="s">
        <v>209</v>
      </c>
      <c r="H59" s="2" t="s">
        <v>35</v>
      </c>
      <c r="I59" s="35"/>
      <c r="J59" s="35"/>
      <c r="K59" s="2">
        <v>67</v>
      </c>
      <c r="L59" s="2" t="s">
        <v>34</v>
      </c>
      <c r="M59" s="2">
        <v>61</v>
      </c>
      <c r="N59" s="2" t="s">
        <v>35</v>
      </c>
      <c r="O59" s="2"/>
      <c r="P59" s="2"/>
      <c r="Q59" s="2">
        <v>72</v>
      </c>
      <c r="R59" s="2" t="s">
        <v>34</v>
      </c>
      <c r="S59" s="38"/>
      <c r="T59" s="38"/>
      <c r="U59" s="38"/>
      <c r="V59" s="38"/>
      <c r="W59" s="39"/>
      <c r="X59" s="39"/>
      <c r="Y59" s="38"/>
      <c r="Z59" s="38"/>
      <c r="AA59" s="38"/>
      <c r="AB59" s="38"/>
      <c r="AC59" s="42">
        <v>86</v>
      </c>
      <c r="AD59" s="42" t="s">
        <v>32</v>
      </c>
      <c r="AE59" s="96">
        <f t="shared" si="2"/>
        <v>343</v>
      </c>
      <c r="AF59" s="35">
        <f t="shared" si="3"/>
        <v>68.599999999999994</v>
      </c>
    </row>
    <row r="60" spans="1:32" ht="15.75" x14ac:dyDescent="0.25">
      <c r="A60" s="37">
        <v>57</v>
      </c>
      <c r="B60" s="1">
        <v>13625434</v>
      </c>
      <c r="C60" s="1" t="s">
        <v>185</v>
      </c>
      <c r="D60" s="1" t="s">
        <v>13</v>
      </c>
      <c r="E60" s="2">
        <v>65</v>
      </c>
      <c r="F60" s="2" t="s">
        <v>36</v>
      </c>
      <c r="G60" s="2">
        <v>72</v>
      </c>
      <c r="H60" s="2" t="s">
        <v>35</v>
      </c>
      <c r="I60" s="38"/>
      <c r="J60" s="38"/>
      <c r="K60" s="2"/>
      <c r="L60" s="2"/>
      <c r="M60" s="2"/>
      <c r="N60" s="2"/>
      <c r="O60" s="2"/>
      <c r="P60" s="2"/>
      <c r="Q60" s="2"/>
      <c r="R60" s="2"/>
      <c r="S60" s="38"/>
      <c r="T60" s="38"/>
      <c r="U60" s="2">
        <v>67</v>
      </c>
      <c r="V60" s="2" t="s">
        <v>33</v>
      </c>
      <c r="W60" s="2">
        <v>80</v>
      </c>
      <c r="X60" s="2" t="s">
        <v>32</v>
      </c>
      <c r="Y60" s="2">
        <v>57</v>
      </c>
      <c r="Z60" s="2" t="s">
        <v>35</v>
      </c>
      <c r="AA60" s="2"/>
      <c r="AB60" s="2"/>
      <c r="AC60" s="38" t="s">
        <v>209</v>
      </c>
      <c r="AD60" s="38" t="s">
        <v>35</v>
      </c>
      <c r="AE60" s="96">
        <f t="shared" si="2"/>
        <v>341</v>
      </c>
      <c r="AF60" s="35">
        <f t="shared" si="3"/>
        <v>68.2</v>
      </c>
    </row>
    <row r="61" spans="1:32" ht="15.75" x14ac:dyDescent="0.25">
      <c r="A61" s="37">
        <v>58</v>
      </c>
      <c r="B61" s="1">
        <v>13625403</v>
      </c>
      <c r="C61" s="1" t="s">
        <v>154</v>
      </c>
      <c r="D61" s="1" t="s">
        <v>14</v>
      </c>
      <c r="E61" s="2">
        <v>77</v>
      </c>
      <c r="F61" s="2" t="s">
        <v>34</v>
      </c>
      <c r="G61" s="2"/>
      <c r="H61" s="2"/>
      <c r="I61" s="2" t="s">
        <v>225</v>
      </c>
      <c r="J61" s="2" t="s">
        <v>35</v>
      </c>
      <c r="K61" s="2">
        <v>62</v>
      </c>
      <c r="L61" s="2" t="s">
        <v>35</v>
      </c>
      <c r="M61" s="2">
        <v>53</v>
      </c>
      <c r="N61" s="2" t="s">
        <v>37</v>
      </c>
      <c r="O61" s="2">
        <v>92</v>
      </c>
      <c r="P61" s="2" t="s">
        <v>31</v>
      </c>
      <c r="Q61" s="2"/>
      <c r="R61" s="2"/>
      <c r="S61" s="38"/>
      <c r="T61" s="38"/>
      <c r="U61" s="38"/>
      <c r="V61" s="38"/>
      <c r="W61" s="39"/>
      <c r="X61" s="39"/>
      <c r="Y61" s="38"/>
      <c r="Z61" s="38"/>
      <c r="AA61" s="38"/>
      <c r="AB61" s="38"/>
      <c r="AC61" s="35">
        <v>68</v>
      </c>
      <c r="AD61" s="35" t="s">
        <v>35</v>
      </c>
      <c r="AE61" s="96">
        <f t="shared" si="2"/>
        <v>340</v>
      </c>
      <c r="AF61" s="35">
        <f t="shared" si="3"/>
        <v>68</v>
      </c>
    </row>
    <row r="62" spans="1:32" ht="15.75" x14ac:dyDescent="0.25">
      <c r="A62" s="37">
        <v>59</v>
      </c>
      <c r="B62" s="1">
        <v>13625398</v>
      </c>
      <c r="C62" s="1" t="s">
        <v>149</v>
      </c>
      <c r="D62" s="1" t="s">
        <v>14</v>
      </c>
      <c r="E62" s="2">
        <v>87</v>
      </c>
      <c r="F62" s="2" t="s">
        <v>31</v>
      </c>
      <c r="G62" s="2"/>
      <c r="H62" s="2"/>
      <c r="I62" s="35" t="s">
        <v>223</v>
      </c>
      <c r="J62" s="35" t="s">
        <v>33</v>
      </c>
      <c r="K62" s="2">
        <v>63</v>
      </c>
      <c r="L62" s="2" t="s">
        <v>35</v>
      </c>
      <c r="M62" s="2">
        <v>52</v>
      </c>
      <c r="N62" s="2" t="s">
        <v>37</v>
      </c>
      <c r="O62" s="2">
        <v>69</v>
      </c>
      <c r="P62" s="2" t="s">
        <v>35</v>
      </c>
      <c r="Q62" s="2"/>
      <c r="R62" s="2"/>
      <c r="S62" s="38"/>
      <c r="T62" s="38"/>
      <c r="U62" s="38"/>
      <c r="V62" s="38"/>
      <c r="W62" s="39"/>
      <c r="X62" s="39"/>
      <c r="Y62" s="38"/>
      <c r="Z62" s="38"/>
      <c r="AA62" s="38"/>
      <c r="AB62" s="38"/>
      <c r="AC62" s="35">
        <v>77</v>
      </c>
      <c r="AD62" s="35" t="s">
        <v>34</v>
      </c>
      <c r="AE62" s="96">
        <f t="shared" si="2"/>
        <v>336</v>
      </c>
      <c r="AF62" s="35">
        <f t="shared" si="3"/>
        <v>67.2</v>
      </c>
    </row>
    <row r="63" spans="1:32" ht="15.75" x14ac:dyDescent="0.25">
      <c r="A63" s="37">
        <v>60</v>
      </c>
      <c r="B63" s="1">
        <v>13625454</v>
      </c>
      <c r="C63" s="1" t="s">
        <v>205</v>
      </c>
      <c r="D63" s="1" t="s">
        <v>14</v>
      </c>
      <c r="E63" s="2">
        <v>66</v>
      </c>
      <c r="F63" s="2" t="s">
        <v>36</v>
      </c>
      <c r="G63" s="2"/>
      <c r="H63" s="2"/>
      <c r="I63" s="38">
        <v>65</v>
      </c>
      <c r="J63" s="38" t="s">
        <v>33</v>
      </c>
      <c r="K63" s="2">
        <v>61</v>
      </c>
      <c r="L63" s="2" t="s">
        <v>35</v>
      </c>
      <c r="M63" s="2">
        <v>59</v>
      </c>
      <c r="N63" s="2" t="s">
        <v>36</v>
      </c>
      <c r="O63" s="2">
        <v>84</v>
      </c>
      <c r="P63" s="2" t="s">
        <v>32</v>
      </c>
      <c r="Q63" s="2"/>
      <c r="R63" s="2"/>
      <c r="S63" s="2"/>
      <c r="T63" s="2"/>
      <c r="U63" s="38"/>
      <c r="V63" s="38"/>
      <c r="W63" s="38"/>
      <c r="X63" s="38"/>
      <c r="Y63" s="38"/>
      <c r="Z63" s="38"/>
      <c r="AA63" s="2"/>
      <c r="AB63" s="2"/>
      <c r="AC63" s="2" t="s">
        <v>246</v>
      </c>
      <c r="AD63" s="2" t="s">
        <v>31</v>
      </c>
      <c r="AE63" s="96">
        <f t="shared" si="2"/>
        <v>335</v>
      </c>
      <c r="AF63" s="35">
        <f t="shared" si="3"/>
        <v>67</v>
      </c>
    </row>
    <row r="64" spans="1:32" ht="15.75" x14ac:dyDescent="0.25">
      <c r="A64" s="37">
        <v>61</v>
      </c>
      <c r="B64" s="1">
        <v>13625399</v>
      </c>
      <c r="C64" s="1" t="s">
        <v>150</v>
      </c>
      <c r="D64" s="1" t="s">
        <v>14</v>
      </c>
      <c r="E64" s="2">
        <v>79</v>
      </c>
      <c r="F64" s="2" t="s">
        <v>33</v>
      </c>
      <c r="G64" s="2"/>
      <c r="H64" s="2"/>
      <c r="I64" s="35" t="s">
        <v>213</v>
      </c>
      <c r="J64" s="35" t="s">
        <v>34</v>
      </c>
      <c r="K64" s="2">
        <v>58</v>
      </c>
      <c r="L64" s="2" t="s">
        <v>36</v>
      </c>
      <c r="M64" s="2">
        <v>53</v>
      </c>
      <c r="N64" s="2" t="s">
        <v>37</v>
      </c>
      <c r="O64" s="2">
        <v>81</v>
      </c>
      <c r="P64" s="2" t="s">
        <v>33</v>
      </c>
      <c r="Q64" s="2"/>
      <c r="R64" s="2"/>
      <c r="S64" s="38"/>
      <c r="T64" s="38"/>
      <c r="U64" s="38"/>
      <c r="V64" s="38"/>
      <c r="W64" s="39"/>
      <c r="X64" s="39"/>
      <c r="Y64" s="38"/>
      <c r="Z64" s="38"/>
      <c r="AA64" s="38"/>
      <c r="AB64" s="38"/>
      <c r="AC64" s="35">
        <v>72</v>
      </c>
      <c r="AD64" s="35" t="s">
        <v>35</v>
      </c>
      <c r="AE64" s="96">
        <f t="shared" si="2"/>
        <v>331</v>
      </c>
      <c r="AF64" s="35">
        <f t="shared" si="3"/>
        <v>66.2</v>
      </c>
    </row>
    <row r="65" spans="1:32" ht="15.75" x14ac:dyDescent="0.25">
      <c r="A65" s="37">
        <v>62</v>
      </c>
      <c r="B65" s="1">
        <v>13625435</v>
      </c>
      <c r="C65" s="1" t="s">
        <v>186</v>
      </c>
      <c r="D65" s="1" t="s">
        <v>14</v>
      </c>
      <c r="E65" s="2">
        <v>59</v>
      </c>
      <c r="F65" s="2" t="s">
        <v>36</v>
      </c>
      <c r="G65" s="2">
        <v>54</v>
      </c>
      <c r="H65" s="2" t="s">
        <v>37</v>
      </c>
      <c r="I65" s="38"/>
      <c r="J65" s="38"/>
      <c r="K65" s="2"/>
      <c r="L65" s="2"/>
      <c r="M65" s="2"/>
      <c r="N65" s="2"/>
      <c r="O65" s="2"/>
      <c r="P65" s="2"/>
      <c r="Q65" s="2"/>
      <c r="R65" s="2"/>
      <c r="S65" s="38"/>
      <c r="T65" s="38"/>
      <c r="U65" s="2">
        <v>64</v>
      </c>
      <c r="V65" s="2" t="s">
        <v>34</v>
      </c>
      <c r="W65" s="2">
        <v>84</v>
      </c>
      <c r="X65" s="2" t="s">
        <v>31</v>
      </c>
      <c r="Y65" s="2">
        <v>62</v>
      </c>
      <c r="Z65" s="2" t="s">
        <v>34</v>
      </c>
      <c r="AA65" s="38"/>
      <c r="AB65" s="38"/>
      <c r="AC65" s="38" t="s">
        <v>237</v>
      </c>
      <c r="AD65" s="38" t="s">
        <v>37</v>
      </c>
      <c r="AE65" s="96">
        <f t="shared" si="2"/>
        <v>323</v>
      </c>
      <c r="AF65" s="35">
        <f t="shared" si="3"/>
        <v>64.599999999999994</v>
      </c>
    </row>
    <row r="66" spans="1:32" ht="15.75" x14ac:dyDescent="0.25">
      <c r="A66" s="37">
        <v>63</v>
      </c>
      <c r="B66" s="1">
        <v>13625421</v>
      </c>
      <c r="C66" s="1" t="s">
        <v>172</v>
      </c>
      <c r="D66" s="1" t="s">
        <v>13</v>
      </c>
      <c r="E66" s="2">
        <v>58</v>
      </c>
      <c r="F66" s="2" t="s">
        <v>37</v>
      </c>
      <c r="G66" s="2">
        <v>51</v>
      </c>
      <c r="H66" s="2" t="s">
        <v>37</v>
      </c>
      <c r="I66" s="38"/>
      <c r="J66" s="38"/>
      <c r="K66" s="2"/>
      <c r="L66" s="2"/>
      <c r="M66" s="2"/>
      <c r="N66" s="2"/>
      <c r="O66" s="2"/>
      <c r="P66" s="2"/>
      <c r="Q66" s="2"/>
      <c r="R66" s="2"/>
      <c r="S66" s="38"/>
      <c r="T66" s="38"/>
      <c r="U66" s="2">
        <v>65</v>
      </c>
      <c r="V66" s="2" t="s">
        <v>33</v>
      </c>
      <c r="W66" s="2">
        <v>83</v>
      </c>
      <c r="X66" s="2" t="s">
        <v>32</v>
      </c>
      <c r="Y66" s="2">
        <v>65</v>
      </c>
      <c r="Z66" s="2" t="s">
        <v>33</v>
      </c>
      <c r="AA66" s="38"/>
      <c r="AB66" s="38"/>
      <c r="AC66" s="38" t="s">
        <v>227</v>
      </c>
      <c r="AD66" s="38" t="s">
        <v>36</v>
      </c>
      <c r="AE66" s="96">
        <f t="shared" si="2"/>
        <v>322</v>
      </c>
      <c r="AF66" s="35">
        <f t="shared" si="3"/>
        <v>64.400000000000006</v>
      </c>
    </row>
    <row r="67" spans="1:32" ht="15.75" x14ac:dyDescent="0.25">
      <c r="A67" s="37">
        <v>64</v>
      </c>
      <c r="B67" s="1">
        <v>13625408</v>
      </c>
      <c r="C67" s="1" t="s">
        <v>159</v>
      </c>
      <c r="D67" s="1" t="s">
        <v>14</v>
      </c>
      <c r="E67" s="2">
        <v>68</v>
      </c>
      <c r="F67" s="2" t="s">
        <v>35</v>
      </c>
      <c r="G67" s="2"/>
      <c r="H67" s="2"/>
      <c r="I67" s="2" t="s">
        <v>213</v>
      </c>
      <c r="J67" s="2" t="s">
        <v>34</v>
      </c>
      <c r="K67" s="2">
        <v>58</v>
      </c>
      <c r="L67" s="2" t="s">
        <v>36</v>
      </c>
      <c r="M67" s="2">
        <v>51</v>
      </c>
      <c r="N67" s="2" t="s">
        <v>37</v>
      </c>
      <c r="O67" s="2">
        <v>79</v>
      </c>
      <c r="P67" s="2" t="s">
        <v>34</v>
      </c>
      <c r="Q67" s="2"/>
      <c r="R67" s="2"/>
      <c r="S67" s="38"/>
      <c r="T67" s="38"/>
      <c r="U67" s="38"/>
      <c r="V67" s="38"/>
      <c r="W67" s="39"/>
      <c r="X67" s="39"/>
      <c r="Y67" s="38"/>
      <c r="Z67" s="38"/>
      <c r="AA67" s="38"/>
      <c r="AB67" s="38"/>
      <c r="AC67" s="35">
        <v>67</v>
      </c>
      <c r="AD67" s="35" t="s">
        <v>36</v>
      </c>
      <c r="AE67" s="96">
        <f t="shared" si="2"/>
        <v>316</v>
      </c>
      <c r="AF67" s="35">
        <f t="shared" si="3"/>
        <v>63.2</v>
      </c>
    </row>
    <row r="68" spans="1:32" ht="15.75" x14ac:dyDescent="0.25">
      <c r="A68" s="37">
        <v>65</v>
      </c>
      <c r="B68" s="1">
        <v>13625396</v>
      </c>
      <c r="C68" s="1" t="s">
        <v>147</v>
      </c>
      <c r="D68" s="1" t="s">
        <v>13</v>
      </c>
      <c r="E68" s="2">
        <v>81</v>
      </c>
      <c r="F68" s="2" t="s">
        <v>33</v>
      </c>
      <c r="G68" s="2"/>
      <c r="H68" s="2"/>
      <c r="I68" s="2" t="s">
        <v>221</v>
      </c>
      <c r="J68" s="2" t="s">
        <v>36</v>
      </c>
      <c r="K68" s="2">
        <v>51</v>
      </c>
      <c r="L68" s="2" t="s">
        <v>37</v>
      </c>
      <c r="M68" s="2">
        <v>59</v>
      </c>
      <c r="N68" s="2" t="s">
        <v>36</v>
      </c>
      <c r="O68" s="2">
        <v>74</v>
      </c>
      <c r="P68" s="2" t="s">
        <v>35</v>
      </c>
      <c r="Q68" s="2"/>
      <c r="R68" s="2"/>
      <c r="S68" s="38"/>
      <c r="T68" s="38"/>
      <c r="U68" s="38"/>
      <c r="V68" s="38"/>
      <c r="W68" s="39"/>
      <c r="X68" s="39"/>
      <c r="Y68" s="38"/>
      <c r="Z68" s="38"/>
      <c r="AA68" s="38"/>
      <c r="AB68" s="38"/>
      <c r="AC68" s="35">
        <v>66</v>
      </c>
      <c r="AD68" s="35" t="s">
        <v>36</v>
      </c>
      <c r="AE68" s="96">
        <f t="shared" ref="AE68:AE79" si="4">SUM(E68+G68+I68+K68+M68+O68+Q68+S68+U68+W68+Y68+AA68)</f>
        <v>313</v>
      </c>
      <c r="AF68" s="35">
        <f t="shared" ref="AF68:AF79" si="5">AE68/5</f>
        <v>62.6</v>
      </c>
    </row>
    <row r="69" spans="1:32" ht="15.75" x14ac:dyDescent="0.25">
      <c r="A69" s="37">
        <v>66</v>
      </c>
      <c r="B69" s="1">
        <v>13625407</v>
      </c>
      <c r="C69" s="1" t="s">
        <v>158</v>
      </c>
      <c r="D69" s="1" t="s">
        <v>13</v>
      </c>
      <c r="E69" s="2">
        <v>75</v>
      </c>
      <c r="F69" s="2" t="s">
        <v>34</v>
      </c>
      <c r="G69" s="2"/>
      <c r="H69" s="2"/>
      <c r="I69" s="35" t="s">
        <v>226</v>
      </c>
      <c r="J69" s="35" t="s">
        <v>36</v>
      </c>
      <c r="K69" s="2">
        <v>67</v>
      </c>
      <c r="L69" s="2" t="s">
        <v>34</v>
      </c>
      <c r="M69" s="2">
        <v>62</v>
      </c>
      <c r="N69" s="2" t="s">
        <v>35</v>
      </c>
      <c r="O69" s="2"/>
      <c r="P69" s="2"/>
      <c r="Q69" s="2">
        <v>63</v>
      </c>
      <c r="R69" s="2" t="s">
        <v>35</v>
      </c>
      <c r="S69" s="38"/>
      <c r="T69" s="38"/>
      <c r="U69" s="38"/>
      <c r="V69" s="38"/>
      <c r="W69" s="39"/>
      <c r="X69" s="39"/>
      <c r="Y69" s="38"/>
      <c r="Z69" s="38"/>
      <c r="AA69" s="38"/>
      <c r="AB69" s="38"/>
      <c r="AC69" s="35">
        <v>76</v>
      </c>
      <c r="AD69" s="35" t="s">
        <v>34</v>
      </c>
      <c r="AE69" s="96">
        <f t="shared" si="4"/>
        <v>313</v>
      </c>
      <c r="AF69" s="35">
        <f t="shared" si="5"/>
        <v>62.6</v>
      </c>
    </row>
    <row r="70" spans="1:32" ht="15.75" x14ac:dyDescent="0.25">
      <c r="A70" s="37">
        <v>67</v>
      </c>
      <c r="B70" s="1">
        <v>13625433</v>
      </c>
      <c r="C70" s="1" t="s">
        <v>184</v>
      </c>
      <c r="D70" s="1" t="s">
        <v>14</v>
      </c>
      <c r="E70" s="2">
        <v>55</v>
      </c>
      <c r="F70" s="2" t="s">
        <v>37</v>
      </c>
      <c r="G70" s="2">
        <v>50</v>
      </c>
      <c r="H70" s="2" t="s">
        <v>37</v>
      </c>
      <c r="I70" s="38"/>
      <c r="J70" s="38"/>
      <c r="K70" s="2"/>
      <c r="L70" s="2"/>
      <c r="M70" s="2"/>
      <c r="N70" s="2"/>
      <c r="O70" s="2"/>
      <c r="P70" s="2"/>
      <c r="Q70" s="2"/>
      <c r="R70" s="2"/>
      <c r="S70" s="38"/>
      <c r="T70" s="38"/>
      <c r="U70" s="2">
        <v>60</v>
      </c>
      <c r="V70" s="2" t="s">
        <v>34</v>
      </c>
      <c r="W70" s="2">
        <v>74</v>
      </c>
      <c r="X70" s="2" t="s">
        <v>33</v>
      </c>
      <c r="Y70" s="2">
        <v>68</v>
      </c>
      <c r="Z70" s="2" t="s">
        <v>33</v>
      </c>
      <c r="AA70" s="38"/>
      <c r="AB70" s="38"/>
      <c r="AC70" s="38" t="s">
        <v>225</v>
      </c>
      <c r="AD70" s="38" t="s">
        <v>37</v>
      </c>
      <c r="AE70" s="96">
        <f t="shared" si="4"/>
        <v>307</v>
      </c>
      <c r="AF70" s="35">
        <f t="shared" si="5"/>
        <v>61.4</v>
      </c>
    </row>
    <row r="71" spans="1:32" ht="15.75" x14ac:dyDescent="0.25">
      <c r="A71" s="37">
        <v>68</v>
      </c>
      <c r="B71" s="1">
        <v>13625394</v>
      </c>
      <c r="C71" s="1" t="s">
        <v>145</v>
      </c>
      <c r="D71" s="1" t="s">
        <v>13</v>
      </c>
      <c r="E71" s="2">
        <v>70</v>
      </c>
      <c r="F71" s="2" t="s">
        <v>35</v>
      </c>
      <c r="G71" s="2"/>
      <c r="H71" s="2"/>
      <c r="I71" s="35"/>
      <c r="J71" s="35"/>
      <c r="K71" s="2">
        <v>69</v>
      </c>
      <c r="L71" s="2" t="s">
        <v>33</v>
      </c>
      <c r="M71" s="2">
        <v>53</v>
      </c>
      <c r="N71" s="2" t="s">
        <v>37</v>
      </c>
      <c r="O71" s="2"/>
      <c r="P71" s="2"/>
      <c r="Q71" s="2">
        <v>56</v>
      </c>
      <c r="R71" s="2" t="s">
        <v>36</v>
      </c>
      <c r="S71" s="38" t="s">
        <v>232</v>
      </c>
      <c r="T71" s="38" t="s">
        <v>36</v>
      </c>
      <c r="U71" s="38"/>
      <c r="V71" s="38"/>
      <c r="W71" s="39"/>
      <c r="X71" s="39"/>
      <c r="Y71" s="38"/>
      <c r="Z71" s="38"/>
      <c r="AA71" s="38"/>
      <c r="AB71" s="38"/>
      <c r="AC71" s="35">
        <v>63</v>
      </c>
      <c r="AD71" s="35" t="s">
        <v>36</v>
      </c>
      <c r="AE71" s="96">
        <f t="shared" si="4"/>
        <v>303</v>
      </c>
      <c r="AF71" s="35">
        <f t="shared" si="5"/>
        <v>60.6</v>
      </c>
    </row>
    <row r="72" spans="1:32" ht="15.75" x14ac:dyDescent="0.25">
      <c r="A72" s="37">
        <v>69</v>
      </c>
      <c r="B72" s="1">
        <v>13625410</v>
      </c>
      <c r="C72" s="1" t="s">
        <v>161</v>
      </c>
      <c r="D72" s="1" t="s">
        <v>14</v>
      </c>
      <c r="E72" s="2">
        <v>63</v>
      </c>
      <c r="F72" s="2" t="s">
        <v>36</v>
      </c>
      <c r="G72" s="2" t="s">
        <v>213</v>
      </c>
      <c r="H72" s="2" t="s">
        <v>37</v>
      </c>
      <c r="I72" s="42"/>
      <c r="J72" s="42"/>
      <c r="K72" s="2">
        <v>53</v>
      </c>
      <c r="L72" s="2" t="s">
        <v>37</v>
      </c>
      <c r="M72" s="2">
        <v>60</v>
      </c>
      <c r="N72" s="2" t="s">
        <v>35</v>
      </c>
      <c r="O72" s="2"/>
      <c r="P72" s="2"/>
      <c r="Q72" s="2">
        <v>66</v>
      </c>
      <c r="R72" s="2" t="s">
        <v>35</v>
      </c>
      <c r="S72" s="38"/>
      <c r="T72" s="38"/>
      <c r="U72" s="2"/>
      <c r="V72" s="2"/>
      <c r="W72" s="39"/>
      <c r="X72" s="39"/>
      <c r="Y72" s="38"/>
      <c r="Z72" s="38"/>
      <c r="AA72" s="38"/>
      <c r="AB72" s="38"/>
      <c r="AC72" s="35">
        <v>81</v>
      </c>
      <c r="AD72" s="35" t="s">
        <v>33</v>
      </c>
      <c r="AE72" s="96">
        <f t="shared" si="4"/>
        <v>302</v>
      </c>
      <c r="AF72" s="35">
        <f t="shared" si="5"/>
        <v>60.4</v>
      </c>
    </row>
    <row r="73" spans="1:32" ht="15.75" x14ac:dyDescent="0.25">
      <c r="A73" s="37">
        <v>70</v>
      </c>
      <c r="B73" s="1">
        <v>13625411</v>
      </c>
      <c r="C73" s="1" t="s">
        <v>162</v>
      </c>
      <c r="D73" s="1" t="s">
        <v>14</v>
      </c>
      <c r="E73" s="2">
        <v>63</v>
      </c>
      <c r="F73" s="2" t="s">
        <v>36</v>
      </c>
      <c r="G73" s="2"/>
      <c r="H73" s="2"/>
      <c r="I73" s="2" t="s">
        <v>228</v>
      </c>
      <c r="J73" s="2" t="s">
        <v>37</v>
      </c>
      <c r="K73" s="2">
        <v>58</v>
      </c>
      <c r="L73" s="2" t="s">
        <v>36</v>
      </c>
      <c r="M73" s="2">
        <v>55</v>
      </c>
      <c r="N73" s="2" t="s">
        <v>36</v>
      </c>
      <c r="O73" s="2">
        <v>80</v>
      </c>
      <c r="P73" s="2" t="s">
        <v>33</v>
      </c>
      <c r="Q73" s="2"/>
      <c r="R73" s="2"/>
      <c r="S73" s="38"/>
      <c r="T73" s="38"/>
      <c r="U73" s="38"/>
      <c r="V73" s="38"/>
      <c r="W73" s="39"/>
      <c r="X73" s="39"/>
      <c r="Y73" s="38"/>
      <c r="Z73" s="38"/>
      <c r="AA73" s="38"/>
      <c r="AB73" s="38"/>
      <c r="AC73" s="35">
        <v>61</v>
      </c>
      <c r="AD73" s="35" t="s">
        <v>36</v>
      </c>
      <c r="AE73" s="96">
        <f t="shared" si="4"/>
        <v>301</v>
      </c>
      <c r="AF73" s="35">
        <f t="shared" si="5"/>
        <v>60.2</v>
      </c>
    </row>
    <row r="74" spans="1:32" ht="15.75" x14ac:dyDescent="0.25">
      <c r="A74" s="37">
        <v>71</v>
      </c>
      <c r="B74" s="1">
        <v>13625449</v>
      </c>
      <c r="C74" s="1" t="s">
        <v>200</v>
      </c>
      <c r="D74" s="1" t="s">
        <v>13</v>
      </c>
      <c r="E74" s="2">
        <v>54</v>
      </c>
      <c r="F74" s="2" t="s">
        <v>37</v>
      </c>
      <c r="G74" s="2">
        <v>71</v>
      </c>
      <c r="H74" s="2" t="s">
        <v>35</v>
      </c>
      <c r="I74" s="38"/>
      <c r="J74" s="38"/>
      <c r="K74" s="2"/>
      <c r="L74" s="2"/>
      <c r="M74" s="2"/>
      <c r="N74" s="2"/>
      <c r="O74" s="2"/>
      <c r="P74" s="2"/>
      <c r="Q74" s="2"/>
      <c r="R74" s="2"/>
      <c r="S74" s="2"/>
      <c r="T74" s="2"/>
      <c r="U74" s="38">
        <v>60</v>
      </c>
      <c r="V74" s="38" t="s">
        <v>34</v>
      </c>
      <c r="W74" s="38">
        <v>61</v>
      </c>
      <c r="X74" s="38" t="s">
        <v>36</v>
      </c>
      <c r="Y74" s="38">
        <v>55</v>
      </c>
      <c r="Z74" s="38" t="s">
        <v>35</v>
      </c>
      <c r="AA74" s="2"/>
      <c r="AB74" s="2"/>
      <c r="AC74" s="2" t="s">
        <v>232</v>
      </c>
      <c r="AD74" s="2" t="s">
        <v>37</v>
      </c>
      <c r="AE74" s="96">
        <f t="shared" si="4"/>
        <v>301</v>
      </c>
      <c r="AF74" s="35">
        <f t="shared" si="5"/>
        <v>60.2</v>
      </c>
    </row>
    <row r="75" spans="1:32" ht="15.75" x14ac:dyDescent="0.25">
      <c r="A75" s="37">
        <v>72</v>
      </c>
      <c r="B75" s="1">
        <v>13625425</v>
      </c>
      <c r="C75" s="1" t="s">
        <v>176</v>
      </c>
      <c r="D75" s="1" t="s">
        <v>14</v>
      </c>
      <c r="E75" s="2">
        <v>55</v>
      </c>
      <c r="F75" s="2" t="s">
        <v>37</v>
      </c>
      <c r="G75" s="2">
        <v>50</v>
      </c>
      <c r="H75" s="2" t="s">
        <v>37</v>
      </c>
      <c r="I75" s="38"/>
      <c r="J75" s="38"/>
      <c r="K75" s="2"/>
      <c r="L75" s="2"/>
      <c r="M75" s="2"/>
      <c r="N75" s="2"/>
      <c r="O75" s="2"/>
      <c r="P75" s="2"/>
      <c r="Q75" s="2"/>
      <c r="R75" s="2"/>
      <c r="S75" s="38"/>
      <c r="T75" s="38"/>
      <c r="U75" s="2">
        <v>65</v>
      </c>
      <c r="V75" s="2" t="s">
        <v>33</v>
      </c>
      <c r="W75" s="2">
        <v>76</v>
      </c>
      <c r="X75" s="2" t="s">
        <v>33</v>
      </c>
      <c r="Y75" s="2">
        <v>54</v>
      </c>
      <c r="Z75" s="2" t="s">
        <v>35</v>
      </c>
      <c r="AA75" s="38"/>
      <c r="AB75" s="38"/>
      <c r="AC75" s="38" t="s">
        <v>237</v>
      </c>
      <c r="AD75" s="38" t="s">
        <v>37</v>
      </c>
      <c r="AE75" s="96">
        <f t="shared" si="4"/>
        <v>300</v>
      </c>
      <c r="AF75" s="35">
        <f t="shared" si="5"/>
        <v>60</v>
      </c>
    </row>
    <row r="76" spans="1:32" ht="15.75" x14ac:dyDescent="0.25">
      <c r="A76" s="37">
        <v>73</v>
      </c>
      <c r="B76" s="1">
        <v>13625424</v>
      </c>
      <c r="C76" s="1" t="s">
        <v>175</v>
      </c>
      <c r="D76" s="1" t="s">
        <v>14</v>
      </c>
      <c r="E76" s="2">
        <v>58</v>
      </c>
      <c r="F76" s="2" t="s">
        <v>37</v>
      </c>
      <c r="G76" s="2">
        <v>54</v>
      </c>
      <c r="H76" s="2" t="s">
        <v>37</v>
      </c>
      <c r="I76" s="38"/>
      <c r="J76" s="38"/>
      <c r="K76" s="2"/>
      <c r="L76" s="2"/>
      <c r="M76" s="2"/>
      <c r="N76" s="2"/>
      <c r="O76" s="2"/>
      <c r="P76" s="2"/>
      <c r="Q76" s="2"/>
      <c r="R76" s="2"/>
      <c r="S76" s="38"/>
      <c r="T76" s="38"/>
      <c r="U76" s="2">
        <v>56</v>
      </c>
      <c r="V76" s="2" t="s">
        <v>35</v>
      </c>
      <c r="W76" s="2">
        <v>69</v>
      </c>
      <c r="X76" s="2" t="s">
        <v>34</v>
      </c>
      <c r="Y76" s="2">
        <v>56</v>
      </c>
      <c r="Z76" s="2" t="s">
        <v>35</v>
      </c>
      <c r="AA76" s="38"/>
      <c r="AB76" s="38"/>
      <c r="AC76" s="38" t="s">
        <v>237</v>
      </c>
      <c r="AD76" s="38" t="s">
        <v>37</v>
      </c>
      <c r="AE76" s="96">
        <f t="shared" si="4"/>
        <v>293</v>
      </c>
      <c r="AF76" s="35">
        <f t="shared" si="5"/>
        <v>58.6</v>
      </c>
    </row>
    <row r="77" spans="1:32" ht="15.75" x14ac:dyDescent="0.25">
      <c r="A77" s="37">
        <v>74</v>
      </c>
      <c r="B77" s="1">
        <v>13625456</v>
      </c>
      <c r="C77" s="1" t="s">
        <v>207</v>
      </c>
      <c r="D77" s="1" t="s">
        <v>14</v>
      </c>
      <c r="E77" s="2">
        <v>70</v>
      </c>
      <c r="F77" s="2" t="s">
        <v>35</v>
      </c>
      <c r="G77" s="2">
        <v>73</v>
      </c>
      <c r="H77" s="2" t="s">
        <v>35</v>
      </c>
      <c r="I77" s="38">
        <v>46</v>
      </c>
      <c r="J77" s="38" t="s">
        <v>36</v>
      </c>
      <c r="K77" s="2">
        <v>65</v>
      </c>
      <c r="L77" s="2" t="s">
        <v>34</v>
      </c>
      <c r="M77" s="2">
        <v>37</v>
      </c>
      <c r="N77" s="2" t="s">
        <v>38</v>
      </c>
      <c r="O77" s="2"/>
      <c r="P77" s="2"/>
      <c r="Q77" s="2"/>
      <c r="R77" s="2"/>
      <c r="S77" s="38"/>
      <c r="T77" s="38"/>
      <c r="U77" s="2"/>
      <c r="V77" s="2"/>
      <c r="W77" s="2"/>
      <c r="X77" s="2"/>
      <c r="Y77" s="2"/>
      <c r="Z77" s="2"/>
      <c r="AA77" s="38"/>
      <c r="AB77" s="38"/>
      <c r="AC77" s="38"/>
      <c r="AD77" s="38"/>
      <c r="AE77" s="96">
        <f t="shared" si="4"/>
        <v>291</v>
      </c>
      <c r="AF77" s="35">
        <f t="shared" si="5"/>
        <v>58.2</v>
      </c>
    </row>
    <row r="78" spans="1:32" ht="15.75" x14ac:dyDescent="0.25">
      <c r="A78" s="37">
        <v>75</v>
      </c>
      <c r="B78" s="1">
        <v>13625455</v>
      </c>
      <c r="C78" s="1" t="s">
        <v>206</v>
      </c>
      <c r="D78" s="1" t="s">
        <v>14</v>
      </c>
      <c r="E78" s="2">
        <v>65</v>
      </c>
      <c r="F78" s="2" t="s">
        <v>36</v>
      </c>
      <c r="G78" s="2">
        <v>62</v>
      </c>
      <c r="H78" s="2" t="s">
        <v>36</v>
      </c>
      <c r="I78" s="2">
        <v>46</v>
      </c>
      <c r="J78" s="2" t="s">
        <v>36</v>
      </c>
      <c r="K78" s="2">
        <v>61</v>
      </c>
      <c r="L78" s="2" t="s">
        <v>35</v>
      </c>
      <c r="M78" s="2">
        <v>38</v>
      </c>
      <c r="N78" s="2" t="s">
        <v>38</v>
      </c>
      <c r="O78" s="2"/>
      <c r="P78" s="2"/>
      <c r="Q78" s="2"/>
      <c r="R78" s="2"/>
      <c r="S78" s="40"/>
      <c r="T78" s="40"/>
      <c r="U78" s="38"/>
      <c r="V78" s="38"/>
      <c r="W78" s="38"/>
      <c r="X78" s="38"/>
      <c r="Y78" s="38"/>
      <c r="Z78" s="38"/>
      <c r="AA78" s="40"/>
      <c r="AB78" s="40"/>
      <c r="AC78" s="38"/>
      <c r="AD78" s="38"/>
      <c r="AE78" s="96">
        <f t="shared" si="4"/>
        <v>272</v>
      </c>
      <c r="AF78" s="35">
        <f t="shared" si="5"/>
        <v>54.4</v>
      </c>
    </row>
    <row r="79" spans="1:32" ht="15.75" x14ac:dyDescent="0.25">
      <c r="A79" s="37">
        <v>76</v>
      </c>
      <c r="B79" s="1">
        <v>13625417</v>
      </c>
      <c r="C79" s="1" t="s">
        <v>168</v>
      </c>
      <c r="D79" s="1" t="s">
        <v>13</v>
      </c>
      <c r="E79" s="2">
        <v>48</v>
      </c>
      <c r="F79" s="2" t="s">
        <v>37</v>
      </c>
      <c r="G79" s="2">
        <v>47</v>
      </c>
      <c r="H79" s="2" t="s">
        <v>37</v>
      </c>
      <c r="I79" s="38"/>
      <c r="J79" s="38"/>
      <c r="K79" s="2"/>
      <c r="L79" s="2"/>
      <c r="M79" s="2"/>
      <c r="N79" s="2"/>
      <c r="O79" s="2"/>
      <c r="P79" s="2"/>
      <c r="Q79" s="2"/>
      <c r="R79" s="2"/>
      <c r="S79" s="38"/>
      <c r="T79" s="38"/>
      <c r="U79" s="2">
        <v>60</v>
      </c>
      <c r="V79" s="2" t="s">
        <v>34</v>
      </c>
      <c r="W79" s="2">
        <v>58</v>
      </c>
      <c r="X79" s="2" t="s">
        <v>36</v>
      </c>
      <c r="Y79" s="2">
        <v>51</v>
      </c>
      <c r="Z79" s="2" t="s">
        <v>36</v>
      </c>
      <c r="AA79" s="38"/>
      <c r="AB79" s="38"/>
      <c r="AC79" s="38" t="s">
        <v>235</v>
      </c>
      <c r="AD79" s="38" t="s">
        <v>38</v>
      </c>
      <c r="AE79" s="96">
        <f t="shared" si="4"/>
        <v>264</v>
      </c>
      <c r="AF79" s="35">
        <f t="shared" si="5"/>
        <v>52.8</v>
      </c>
    </row>
  </sheetData>
  <sortState ref="A2:U82">
    <sortCondition descending="1" ref="T1"/>
  </sortState>
  <mergeCells count="2">
    <mergeCell ref="A1:AF1"/>
    <mergeCell ref="A2:AF2"/>
  </mergeCells>
  <conditionalFormatting sqref="AF4:AF79">
    <cfRule type="cellIs" dxfId="0" priority="1" operator="greaterThan">
      <formula>90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 Analysis</vt:lpstr>
      <vt:lpstr>School Result</vt:lpstr>
      <vt:lpstr>Subjectwise Result</vt:lpstr>
      <vt:lpstr>Teacherwise Result</vt:lpstr>
      <vt:lpstr>Toppers List</vt:lpstr>
    </vt:vector>
  </TitlesOfParts>
  <Company>Sons &amp;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 ACCOUNT</dc:creator>
  <cp:lastModifiedBy>pc</cp:lastModifiedBy>
  <dcterms:created xsi:type="dcterms:W3CDTF">2013-05-26T02:52:45Z</dcterms:created>
  <dcterms:modified xsi:type="dcterms:W3CDTF">2022-07-22T17:21:53Z</dcterms:modified>
</cp:coreProperties>
</file>