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455"/>
  </bookViews>
  <sheets>
    <sheet name="Result Analysis" sheetId="10" r:id="rId1"/>
    <sheet name="School Result" sheetId="2" r:id="rId2"/>
    <sheet name="Subjectwise Result" sheetId="3" r:id="rId3"/>
    <sheet name="Teacherwise Result" sheetId="4" r:id="rId4"/>
    <sheet name="Toppers List" sheetId="12" r:id="rId5"/>
  </sheets>
  <calcPr calcId="152511"/>
</workbook>
</file>

<file path=xl/calcChain.xml><?xml version="1.0" encoding="utf-8"?>
<calcChain xmlns="http://schemas.openxmlformats.org/spreadsheetml/2006/main">
  <c r="T44" i="12" l="1"/>
  <c r="U44" i="12" s="1"/>
  <c r="T43" i="12"/>
  <c r="U43" i="12" s="1"/>
  <c r="T42" i="12"/>
  <c r="U42" i="12" s="1"/>
  <c r="T41" i="12"/>
  <c r="U41" i="12" s="1"/>
  <c r="T40" i="12"/>
  <c r="U40" i="12" s="1"/>
  <c r="T39" i="12"/>
  <c r="U39" i="12" s="1"/>
  <c r="T38" i="12"/>
  <c r="U38" i="12" s="1"/>
  <c r="T37" i="12"/>
  <c r="U37" i="12" s="1"/>
  <c r="T36" i="12"/>
  <c r="U36" i="12" s="1"/>
  <c r="T35" i="12"/>
  <c r="U35" i="12" s="1"/>
  <c r="T34" i="12"/>
  <c r="U34" i="12" s="1"/>
  <c r="T33" i="12"/>
  <c r="U33" i="12" s="1"/>
  <c r="T32" i="12"/>
  <c r="U32" i="12" s="1"/>
  <c r="T31" i="12"/>
  <c r="U31" i="12" s="1"/>
  <c r="T30" i="12"/>
  <c r="U30" i="12" s="1"/>
  <c r="T29" i="12"/>
  <c r="U29" i="12" s="1"/>
  <c r="T28" i="12"/>
  <c r="U28" i="12" s="1"/>
  <c r="T27" i="12"/>
  <c r="U27" i="12" s="1"/>
  <c r="T26" i="12"/>
  <c r="U26" i="12" s="1"/>
  <c r="T25" i="12"/>
  <c r="U25" i="12" s="1"/>
  <c r="T24" i="12"/>
  <c r="U24" i="12" s="1"/>
  <c r="T23" i="12"/>
  <c r="U23" i="12" s="1"/>
  <c r="T22" i="12"/>
  <c r="U22" i="12" s="1"/>
  <c r="T21" i="12"/>
  <c r="U21" i="12" s="1"/>
  <c r="T20" i="12"/>
  <c r="U20" i="12" s="1"/>
  <c r="T19" i="12"/>
  <c r="U19" i="12" s="1"/>
  <c r="T18" i="12"/>
  <c r="U18" i="12" s="1"/>
  <c r="T17" i="12"/>
  <c r="U17" i="12" s="1"/>
  <c r="T16" i="12"/>
  <c r="U16" i="12" s="1"/>
  <c r="T15" i="12"/>
  <c r="U15" i="12" s="1"/>
  <c r="T14" i="12"/>
  <c r="U14" i="12" s="1"/>
  <c r="T13" i="12"/>
  <c r="U13" i="12" s="1"/>
  <c r="T12" i="12"/>
  <c r="U12" i="12" s="1"/>
  <c r="T11" i="12"/>
  <c r="U11" i="12" s="1"/>
  <c r="T10" i="12"/>
  <c r="U10" i="12" s="1"/>
  <c r="T9" i="12"/>
  <c r="U9" i="12" s="1"/>
  <c r="T8" i="12"/>
  <c r="U8" i="12" s="1"/>
  <c r="T7" i="12"/>
  <c r="U7" i="12" s="1"/>
  <c r="T6" i="12"/>
  <c r="U6" i="12" s="1"/>
  <c r="T5" i="12"/>
  <c r="U5" i="12" s="1"/>
  <c r="T4" i="12"/>
  <c r="U4" i="12" s="1"/>
  <c r="V34" i="10"/>
  <c r="V35" i="10"/>
  <c r="V36" i="10"/>
  <c r="V37" i="10"/>
  <c r="V38" i="10"/>
  <c r="V39" i="10"/>
  <c r="V40" i="10"/>
  <c r="V41" i="10"/>
  <c r="V42" i="10"/>
  <c r="V43" i="10"/>
  <c r="V44" i="10"/>
  <c r="T46" i="10" l="1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U5" i="10" l="1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" i="10"/>
  <c r="G4" i="2" l="1"/>
  <c r="G52" i="10" l="1"/>
  <c r="G51" i="10"/>
  <c r="G5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5" i="10"/>
  <c r="V6" i="10"/>
  <c r="V7" i="10"/>
  <c r="V8" i="10"/>
  <c r="V9" i="10"/>
  <c r="V10" i="10"/>
  <c r="V4" i="10"/>
  <c r="N12" i="3" l="1"/>
  <c r="M12" i="3"/>
  <c r="L12" i="3"/>
  <c r="K12" i="3"/>
  <c r="J12" i="3"/>
  <c r="I12" i="3"/>
  <c r="N11" i="3"/>
  <c r="M11" i="3"/>
  <c r="L11" i="3"/>
  <c r="K11" i="3"/>
  <c r="J11" i="3"/>
  <c r="I11" i="3"/>
  <c r="N10" i="3"/>
  <c r="M10" i="3"/>
  <c r="L10" i="3"/>
  <c r="K10" i="3"/>
  <c r="J10" i="3"/>
  <c r="I10" i="3"/>
  <c r="N9" i="3"/>
  <c r="M9" i="3"/>
  <c r="L9" i="3"/>
  <c r="K9" i="3"/>
  <c r="J9" i="3"/>
  <c r="I9" i="3"/>
  <c r="N8" i="3"/>
  <c r="M8" i="3"/>
  <c r="L8" i="3"/>
  <c r="K8" i="3"/>
  <c r="J8" i="3"/>
  <c r="I8" i="3"/>
  <c r="N7" i="3"/>
  <c r="M7" i="3"/>
  <c r="L7" i="3"/>
  <c r="K7" i="3"/>
  <c r="J7" i="3"/>
  <c r="I7" i="3"/>
  <c r="N6" i="3"/>
  <c r="M6" i="3"/>
  <c r="L6" i="3"/>
  <c r="K6" i="3"/>
  <c r="J6" i="3"/>
  <c r="I6" i="3"/>
  <c r="N5" i="3"/>
  <c r="M5" i="3"/>
  <c r="L5" i="3"/>
  <c r="K5" i="3"/>
  <c r="J5" i="3"/>
  <c r="I5" i="3"/>
  <c r="O12" i="3" l="1"/>
  <c r="O11" i="4"/>
  <c r="N11" i="4"/>
  <c r="M11" i="4"/>
  <c r="L11" i="4"/>
  <c r="K11" i="4"/>
  <c r="J11" i="4"/>
  <c r="I11" i="4"/>
  <c r="H11" i="4"/>
  <c r="O10" i="4"/>
  <c r="N10" i="4"/>
  <c r="L10" i="4"/>
  <c r="M10" i="4"/>
  <c r="K10" i="4"/>
  <c r="J10" i="4"/>
  <c r="I10" i="4"/>
  <c r="H10" i="4"/>
  <c r="O9" i="4"/>
  <c r="N9" i="4"/>
  <c r="M9" i="4"/>
  <c r="L9" i="4"/>
  <c r="K9" i="4"/>
  <c r="J9" i="4"/>
  <c r="I9" i="4"/>
  <c r="H9" i="4"/>
  <c r="O8" i="4"/>
  <c r="N8" i="4"/>
  <c r="M8" i="4"/>
  <c r="L8" i="4"/>
  <c r="K8" i="4"/>
  <c r="J8" i="4"/>
  <c r="I8" i="4"/>
  <c r="H8" i="4"/>
  <c r="O7" i="4"/>
  <c r="N7" i="4"/>
  <c r="M7" i="4"/>
  <c r="L7" i="4"/>
  <c r="K7" i="4"/>
  <c r="J7" i="4"/>
  <c r="I7" i="4"/>
  <c r="H7" i="4"/>
  <c r="O6" i="4"/>
  <c r="N6" i="4"/>
  <c r="M6" i="4"/>
  <c r="L6" i="4"/>
  <c r="K6" i="4"/>
  <c r="J6" i="4"/>
  <c r="I6" i="4"/>
  <c r="H6" i="4"/>
  <c r="G11" i="4"/>
  <c r="G10" i="4"/>
  <c r="G9" i="4"/>
  <c r="G8" i="4"/>
  <c r="G7" i="4"/>
  <c r="O5" i="4"/>
  <c r="N5" i="4"/>
  <c r="M5" i="4"/>
  <c r="L5" i="4"/>
  <c r="K5" i="4"/>
  <c r="J5" i="4"/>
  <c r="I5" i="4"/>
  <c r="H5" i="4"/>
  <c r="G4" i="4"/>
  <c r="G5" i="4"/>
  <c r="G6" i="4"/>
  <c r="O4" i="4"/>
  <c r="N4" i="4"/>
  <c r="M4" i="4"/>
  <c r="L4" i="4"/>
  <c r="K4" i="4"/>
  <c r="J4" i="4"/>
  <c r="I4" i="4"/>
  <c r="H4" i="4"/>
  <c r="D12" i="3"/>
  <c r="T45" i="10"/>
  <c r="S45" i="10"/>
  <c r="C12" i="3" s="1"/>
  <c r="E11" i="4" s="1"/>
  <c r="S11" i="4" s="1"/>
  <c r="E11" i="3"/>
  <c r="R45" i="10"/>
  <c r="Q45" i="10"/>
  <c r="C11" i="3" s="1"/>
  <c r="E10" i="4" s="1"/>
  <c r="S10" i="4" s="1"/>
  <c r="D10" i="3"/>
  <c r="P45" i="10"/>
  <c r="O45" i="10"/>
  <c r="C10" i="3" s="1"/>
  <c r="E9" i="4" s="1"/>
  <c r="S9" i="4" s="1"/>
  <c r="D9" i="3"/>
  <c r="N45" i="10"/>
  <c r="M45" i="10"/>
  <c r="C9" i="3" s="1"/>
  <c r="E8" i="4" s="1"/>
  <c r="S8" i="4" s="1"/>
  <c r="D8" i="3"/>
  <c r="L45" i="10"/>
  <c r="K45" i="10"/>
  <c r="C8" i="3" s="1"/>
  <c r="E7" i="4" s="1"/>
  <c r="S7" i="4" s="1"/>
  <c r="E7" i="3"/>
  <c r="J45" i="10"/>
  <c r="I45" i="10"/>
  <c r="C7" i="3" s="1"/>
  <c r="E6" i="4" s="1"/>
  <c r="S6" i="4" s="1"/>
  <c r="D6" i="3"/>
  <c r="H45" i="10"/>
  <c r="G45" i="10"/>
  <c r="C6" i="3" s="1"/>
  <c r="E5" i="4" s="1"/>
  <c r="S5" i="4" s="1"/>
  <c r="F45" i="10"/>
  <c r="E45" i="10"/>
  <c r="C5" i="3" s="1"/>
  <c r="E4" i="4" s="1"/>
  <c r="E5" i="3"/>
  <c r="G12" i="3" l="1"/>
  <c r="G10" i="3"/>
  <c r="G9" i="3"/>
  <c r="G8" i="3"/>
  <c r="G6" i="3"/>
  <c r="F7" i="4"/>
  <c r="F8" i="4"/>
  <c r="F11" i="4"/>
  <c r="F9" i="4"/>
  <c r="E9" i="3"/>
  <c r="E12" i="3"/>
  <c r="E6" i="3"/>
  <c r="E10" i="3"/>
  <c r="E8" i="3"/>
  <c r="D7" i="3"/>
  <c r="G7" i="3" s="1"/>
  <c r="D11" i="3"/>
  <c r="G11" i="3" s="1"/>
  <c r="F5" i="4"/>
  <c r="D5" i="3"/>
  <c r="F4" i="4" s="1"/>
  <c r="E12" i="4"/>
  <c r="O5" i="3"/>
  <c r="Q6" i="4"/>
  <c r="R6" i="4" s="1"/>
  <c r="T6" i="4" s="1"/>
  <c r="H7" i="3" s="1"/>
  <c r="Q5" i="4"/>
  <c r="R5" i="4" s="1"/>
  <c r="T5" i="4" s="1"/>
  <c r="H6" i="3" s="1"/>
  <c r="P5" i="4"/>
  <c r="Q9" i="4"/>
  <c r="R9" i="4" s="1"/>
  <c r="T9" i="4" s="1"/>
  <c r="H10" i="3" s="1"/>
  <c r="Q10" i="4"/>
  <c r="R10" i="4" s="1"/>
  <c r="T10" i="4" s="1"/>
  <c r="H11" i="3" s="1"/>
  <c r="Q7" i="4"/>
  <c r="R7" i="4" s="1"/>
  <c r="T7" i="4" s="1"/>
  <c r="H8" i="3" s="1"/>
  <c r="Q11" i="4"/>
  <c r="R11" i="4" s="1"/>
  <c r="T11" i="4" s="1"/>
  <c r="H12" i="3" s="1"/>
  <c r="P11" i="4"/>
  <c r="P10" i="4"/>
  <c r="P9" i="4"/>
  <c r="Q8" i="4"/>
  <c r="R8" i="4" s="1"/>
  <c r="T8" i="4" s="1"/>
  <c r="H9" i="3" s="1"/>
  <c r="P8" i="4"/>
  <c r="P7" i="4"/>
  <c r="P6" i="4"/>
  <c r="F10" i="4" l="1"/>
  <c r="F6" i="4"/>
  <c r="D60" i="4"/>
  <c r="C36" i="4"/>
  <c r="M30" i="4"/>
  <c r="L30" i="4"/>
  <c r="K30" i="4"/>
  <c r="J30" i="4"/>
  <c r="I30" i="4"/>
  <c r="H30" i="4"/>
  <c r="G30" i="4"/>
  <c r="F30" i="4"/>
  <c r="E30" i="4"/>
  <c r="N29" i="4"/>
  <c r="N28" i="4"/>
  <c r="S4" i="4"/>
  <c r="O8" i="3"/>
  <c r="O6" i="3"/>
  <c r="O10" i="3" l="1"/>
  <c r="O7" i="3"/>
  <c r="O11" i="3"/>
  <c r="O9" i="3"/>
  <c r="N30" i="4"/>
  <c r="Q4" i="4"/>
  <c r="R4" i="4" s="1"/>
  <c r="T4" i="4" s="1"/>
  <c r="H5" i="3" s="1"/>
  <c r="L12" i="4"/>
  <c r="G5" i="3"/>
  <c r="I12" i="4"/>
  <c r="M12" i="4"/>
  <c r="F12" i="4"/>
  <c r="J12" i="4"/>
  <c r="N12" i="4"/>
  <c r="G12" i="4"/>
  <c r="K12" i="4"/>
  <c r="O12" i="4"/>
  <c r="P4" i="4"/>
  <c r="P12" i="4" s="1"/>
  <c r="H12" i="4"/>
  <c r="S12" i="4"/>
  <c r="Q12" i="4" l="1"/>
  <c r="R12" i="4" s="1"/>
  <c r="T12" i="4" s="1"/>
</calcChain>
</file>

<file path=xl/sharedStrings.xml><?xml version="1.0" encoding="utf-8"?>
<sst xmlns="http://schemas.openxmlformats.org/spreadsheetml/2006/main" count="733" uniqueCount="178">
  <si>
    <t>Sr. No.</t>
  </si>
  <si>
    <t>CBSE Roll No.</t>
  </si>
  <si>
    <t>Name of Student</t>
  </si>
  <si>
    <t>English</t>
  </si>
  <si>
    <t>Total</t>
  </si>
  <si>
    <t>%age</t>
  </si>
  <si>
    <t>Name of KV</t>
  </si>
  <si>
    <t>Total Appeared</t>
  </si>
  <si>
    <t>Total Passed</t>
  </si>
  <si>
    <t>No. Of Students Compartment</t>
  </si>
  <si>
    <t>No. Of Students Failed</t>
  </si>
  <si>
    <t>OverAll Pass %</t>
  </si>
  <si>
    <t>Gender</t>
  </si>
  <si>
    <t>No of Boys out of Total appeared  in Class XII</t>
  </si>
  <si>
    <t>No of Girls out of Total appeared in Class XII</t>
  </si>
  <si>
    <t>Please Note:</t>
  </si>
  <si>
    <t>If a student appeared in a practical exam or in one/two paper , he /she will be counted among appeared candidates and for statistics purpose , he /she will be counted among failed candidates. Candidates having compartment / improvement exam will be taken as failures</t>
  </si>
  <si>
    <t>Name of Teacher</t>
  </si>
  <si>
    <t>Designation</t>
  </si>
  <si>
    <t>Subject</t>
  </si>
  <si>
    <t>PI</t>
  </si>
  <si>
    <t>PGT</t>
  </si>
  <si>
    <t xml:space="preserve">Total Appeared </t>
  </si>
  <si>
    <t>Grade in English</t>
  </si>
  <si>
    <t>Grade in Chem</t>
  </si>
  <si>
    <t>Grade in C.S.</t>
  </si>
  <si>
    <t>Grade in Hindi</t>
  </si>
  <si>
    <t>Grade in Bio.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</si>
  <si>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</si>
  <si>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</si>
  <si>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</si>
  <si>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</si>
  <si>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</si>
  <si>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</si>
  <si>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</si>
  <si>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</si>
  <si>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</si>
  <si>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Total Grades</t>
  </si>
  <si>
    <t>A1 (8)</t>
  </si>
  <si>
    <t>B1 (6)</t>
  </si>
  <si>
    <t>A2 (7)</t>
  </si>
  <si>
    <t>B2 (5)</t>
  </si>
  <si>
    <t>C1 (4)</t>
  </si>
  <si>
    <t>C2 (3)</t>
  </si>
  <si>
    <t>D1 (2)</t>
  </si>
  <si>
    <t>D2 (1)</t>
  </si>
  <si>
    <t>E (0)</t>
  </si>
  <si>
    <t>How to calculate Performance Index (for individual subjects)</t>
  </si>
  <si>
    <t xml:space="preserve">For Example  </t>
  </si>
  <si>
    <t>Class</t>
  </si>
  <si>
    <t>XII</t>
  </si>
  <si>
    <t>No.of studetns Appered(n)</t>
  </si>
  <si>
    <t>No.of students passed</t>
  </si>
  <si>
    <t>No.of students failed</t>
  </si>
  <si>
    <t>Grade</t>
  </si>
  <si>
    <t>No.of students  in each grade (N)</t>
  </si>
  <si>
    <t>Weightage (W)</t>
  </si>
  <si>
    <t>N x W</t>
  </si>
  <si>
    <t xml:space="preserve">Performance Index (PI) = </t>
  </si>
  <si>
    <t>∑(NXW)100</t>
  </si>
  <si>
    <t>n = No.of students appeared</t>
  </si>
  <si>
    <t xml:space="preserve">            (PI)</t>
  </si>
  <si>
    <t>n x 8</t>
  </si>
  <si>
    <t xml:space="preserve">             70 X8</t>
  </si>
  <si>
    <t xml:space="preserve">        =   65</t>
  </si>
  <si>
    <t>Sum(NxW)</t>
  </si>
  <si>
    <t>Q x 100</t>
  </si>
  <si>
    <t>E x 8</t>
  </si>
  <si>
    <t>PI                (R/S)</t>
  </si>
  <si>
    <t>No.of passed student securing marks between(out of 100)</t>
  </si>
  <si>
    <t>33 to 44</t>
  </si>
  <si>
    <t>45 to 59</t>
  </si>
  <si>
    <t>60 to 74</t>
  </si>
  <si>
    <t>75 to 89</t>
  </si>
  <si>
    <t>90&amp; above</t>
  </si>
  <si>
    <t>Vidyalaya Total</t>
  </si>
  <si>
    <t xml:space="preserve">Principal       </t>
  </si>
  <si>
    <t xml:space="preserve">For Example Class XII (Science Stream) </t>
  </si>
  <si>
    <t>Subject/Grade</t>
  </si>
  <si>
    <t xml:space="preserve">Total </t>
  </si>
  <si>
    <t xml:space="preserve">English </t>
  </si>
  <si>
    <t>-</t>
  </si>
  <si>
    <t xml:space="preserve">Hindi </t>
  </si>
  <si>
    <t xml:space="preserve">Mathematics </t>
  </si>
  <si>
    <t xml:space="preserve">Physics </t>
  </si>
  <si>
    <t xml:space="preserve">Chemistry </t>
  </si>
  <si>
    <t>Total (N)</t>
  </si>
  <si>
    <r>
      <t xml:space="preserve">Performance Index (PI) = </t>
    </r>
    <r>
      <rPr>
        <u/>
        <sz val="14"/>
        <color theme="1"/>
        <rFont val="Times New Roman"/>
        <family val="1"/>
      </rPr>
      <t>Σ (N x W) 100</t>
    </r>
    <r>
      <rPr>
        <sz val="14"/>
        <color theme="1"/>
        <rFont val="Times New Roman"/>
        <family val="1"/>
      </rPr>
      <t xml:space="preserve">  x </t>
    </r>
    <r>
      <rPr>
        <u/>
        <sz val="14"/>
        <color theme="1"/>
        <rFont val="Times New Roman"/>
        <family val="1"/>
      </rPr>
      <t>100</t>
    </r>
  </si>
  <si>
    <t>n = No. of students appeared in Class XII (for example 70)</t>
  </si>
  <si>
    <t xml:space="preserve">         n                    40</t>
  </si>
  <si>
    <r>
      <t>=</t>
    </r>
    <r>
      <rPr>
        <u/>
        <sz val="14"/>
        <color theme="1"/>
        <rFont val="Times New Roman"/>
        <family val="1"/>
      </rPr>
      <t>1844 X 100</t>
    </r>
  </si>
  <si>
    <t>Σ (NXW) = 1844</t>
  </si>
  <si>
    <t xml:space="preserve">    70 X 40</t>
  </si>
  <si>
    <t xml:space="preserve">     2800</t>
  </si>
  <si>
    <t>Note :</t>
  </si>
  <si>
    <t>*  Adding aggregate scores of students divided by total number of students appeared will give the mean aggregate out of 500.</t>
  </si>
  <si>
    <t>How to calculate Performance Index (for Stream / School)</t>
  </si>
  <si>
    <t>English 301</t>
  </si>
  <si>
    <t>Grade in Physics</t>
  </si>
  <si>
    <t>Physics 042</t>
  </si>
  <si>
    <t>Chemistry 043</t>
  </si>
  <si>
    <t>Comp. sci. 083</t>
  </si>
  <si>
    <t>Hindi 302</t>
  </si>
  <si>
    <t>Biology 044</t>
  </si>
  <si>
    <t>Total 500</t>
  </si>
  <si>
    <t>Below 33</t>
  </si>
  <si>
    <t>PHYSICS</t>
  </si>
  <si>
    <t>CHEMISTRY</t>
  </si>
  <si>
    <t xml:space="preserve">        =  414 X 100</t>
  </si>
  <si>
    <t>∑ (NXW) = 570</t>
  </si>
  <si>
    <t>sumer singh</t>
  </si>
  <si>
    <t>count=&gt;</t>
  </si>
  <si>
    <t>passed / Fail</t>
  </si>
  <si>
    <t>ENGLISH</t>
  </si>
  <si>
    <t>HINDI</t>
  </si>
  <si>
    <t>BIOLOGY</t>
  </si>
  <si>
    <t>Science Stream</t>
  </si>
  <si>
    <t>Total candidates appeared in class XII</t>
  </si>
  <si>
    <t>PHE 048</t>
  </si>
  <si>
    <t>Grade in PHE</t>
  </si>
  <si>
    <t>Stnd. Maths 041</t>
  </si>
  <si>
    <t>Grade in Stnd Maths</t>
  </si>
  <si>
    <t>KENDRIYA   VIDYALAYA    SAMBA,    JAMMU    REGION</t>
  </si>
  <si>
    <t>TILAKRAJ</t>
  </si>
  <si>
    <t>KENDRIYA VIDYALAYA SAMBA, JAMMU REGION</t>
  </si>
  <si>
    <t>MATHS STAND.</t>
  </si>
  <si>
    <t>PHE</t>
  </si>
  <si>
    <t>TILAK RAJ</t>
  </si>
  <si>
    <t>MATH STAND.</t>
  </si>
  <si>
    <t>PGT (CONT.)</t>
  </si>
  <si>
    <t>PHY. EDU.</t>
  </si>
  <si>
    <t>COMP. SCI.</t>
  </si>
  <si>
    <r>
      <t xml:space="preserve">                          Science Stream:   </t>
    </r>
    <r>
      <rPr>
        <b/>
        <sz val="16"/>
        <color rgb="FFFF0000"/>
        <rFont val="Calibri"/>
        <family val="2"/>
        <scheme val="minor"/>
      </rPr>
      <t>School wise</t>
    </r>
    <r>
      <rPr>
        <b/>
        <sz val="16"/>
        <color theme="1"/>
        <rFont val="Calibri"/>
        <family val="2"/>
        <scheme val="minor"/>
      </rPr>
      <t xml:space="preserve"> Result Analysis</t>
    </r>
  </si>
  <si>
    <t>ANAMIKA</t>
  </si>
  <si>
    <t>ANANYA KUMARI</t>
  </si>
  <si>
    <t>ANJANI BHAGAT</t>
  </si>
  <si>
    <t>ASTHA ANGURAL</t>
  </si>
  <si>
    <t>AVNEET KAUR</t>
  </si>
  <si>
    <t>BHAGESHWARI</t>
  </si>
  <si>
    <t>GEETIKA KROTTRA</t>
  </si>
  <si>
    <t>HEENA KUMARI</t>
  </si>
  <si>
    <t>HITAKSHI MANOTRA</t>
  </si>
  <si>
    <t>ITAKASHI CHIB</t>
  </si>
  <si>
    <t>JANVI SHARMA</t>
  </si>
  <si>
    <t>KOUMDI RAJPUT</t>
  </si>
  <si>
    <t>MAHIMA SATOTRA</t>
  </si>
  <si>
    <t>MANSI BHARDWAJ</t>
  </si>
  <si>
    <t>MINALI RAINA</t>
  </si>
  <si>
    <t>NAINA SHARMA</t>
  </si>
  <si>
    <t>NISHU THAPPA</t>
  </si>
  <si>
    <t>RUPALI PANDAV</t>
  </si>
  <si>
    <t>SAKSHI BHAGAT</t>
  </si>
  <si>
    <t>SIMRAN DEVI</t>
  </si>
  <si>
    <t>SURBHI SAMBYAL</t>
  </si>
  <si>
    <t>VARSHA</t>
  </si>
  <si>
    <t>ABHIJEET SINGH SAMBYAL</t>
  </si>
  <si>
    <t>ABHISHEK RAJRA</t>
  </si>
  <si>
    <t>ABHISHEK SINGH</t>
  </si>
  <si>
    <t>ABINAY KUMAR</t>
  </si>
  <si>
    <t>ANMOL VAID</t>
  </si>
  <si>
    <t>DANISH SINGH</t>
  </si>
  <si>
    <t>JOGESH KUMAR</t>
  </si>
  <si>
    <t>NISHANT RANDHAWA</t>
  </si>
  <si>
    <t>PAHUL SHARMA</t>
  </si>
  <si>
    <t>RAHI ATTRI</t>
  </si>
  <si>
    <t>RAHUL ATTRI</t>
  </si>
  <si>
    <t>RESHAV MUNDAY</t>
  </si>
  <si>
    <t>RINAV HANSA</t>
  </si>
  <si>
    <t>SAHIL BHARTI</t>
  </si>
  <si>
    <t>SPARSH CHAGDAL</t>
  </si>
  <si>
    <t>SUNIL SHARMA</t>
  </si>
  <si>
    <t>TUSHAR VERMA</t>
  </si>
  <si>
    <t>PRIYA KUMARI JANGID</t>
  </si>
  <si>
    <t>SIYA</t>
  </si>
  <si>
    <t>Science Stream:  Result Analysis 2020-21</t>
  </si>
  <si>
    <t>KV SAMBA: Result Analysis Class XII – 2020-21</t>
  </si>
  <si>
    <r>
      <rPr>
        <b/>
        <sz val="14"/>
        <color rgb="FFFF0000"/>
        <rFont val="Calibri"/>
        <family val="2"/>
        <scheme val="minor"/>
      </rPr>
      <t>Science Stream: Subject wise</t>
    </r>
    <r>
      <rPr>
        <b/>
        <sz val="14"/>
        <color theme="1"/>
        <rFont val="Calibri"/>
        <family val="2"/>
        <scheme val="minor"/>
      </rPr>
      <t xml:space="preserve"> Result Analysis for Class XII 2020-21</t>
    </r>
  </si>
  <si>
    <r>
      <rPr>
        <b/>
        <sz val="16"/>
        <color rgb="FFFF0000"/>
        <rFont val="Calibri"/>
        <family val="2"/>
        <scheme val="minor"/>
      </rPr>
      <t xml:space="preserve">Science Stream: </t>
    </r>
    <r>
      <rPr>
        <b/>
        <sz val="16"/>
        <rFont val="Calibri"/>
        <family val="2"/>
        <scheme val="minor"/>
      </rPr>
      <t xml:space="preserve"> Teacher wise Result Analysis for Class XII 2020-21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</si>
</sst>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4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/>
    <xf numFmtId="0" fontId="13" fillId="2" borderId="1" xfId="0" applyFont="1" applyFill="1" applyBorder="1"/>
    <xf numFmtId="0" fontId="13" fillId="5" borderId="1" xfId="0" applyFont="1" applyFill="1" applyBorder="1"/>
    <xf numFmtId="0" fontId="9" fillId="2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vertical="center" wrapText="1"/>
    </xf>
    <xf numFmtId="0" fontId="18" fillId="0" borderId="0" xfId="0" applyFont="1"/>
    <xf numFmtId="0" fontId="18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2" fillId="7" borderId="1" xfId="0" applyFont="1" applyFill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21" fillId="8" borderId="1" xfId="0" applyFont="1" applyFill="1" applyBorder="1"/>
    <xf numFmtId="0" fontId="1" fillId="8" borderId="1" xfId="0" applyFont="1" applyFill="1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22" fillId="3" borderId="1" xfId="0" applyFont="1" applyFill="1" applyBorder="1" applyAlignment="1">
      <alignment horizontal="left"/>
    </xf>
    <xf numFmtId="1" fontId="22" fillId="3" borderId="1" xfId="0" applyNumberFormat="1" applyFont="1" applyFill="1" applyBorder="1" applyAlignment="1">
      <alignment horizontal="left"/>
    </xf>
    <xf numFmtId="0" fontId="2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0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0" fillId="3" borderId="1" xfId="0" applyNumberFormat="1" applyFill="1" applyBorder="1"/>
    <xf numFmtId="0" fontId="22" fillId="3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3" fillId="9" borderId="10" xfId="0" applyFont="1" applyFill="1" applyBorder="1" applyAlignment="1">
      <alignment horizontal="left" vertical="center" wrapText="1"/>
    </xf>
    <xf numFmtId="0" fontId="0" fillId="9" borderId="0" xfId="0" applyFill="1"/>
    <xf numFmtId="0" fontId="7" fillId="9" borderId="9" xfId="0" applyFont="1" applyFill="1" applyBorder="1" applyAlignment="1">
      <alignment horizontal="left"/>
    </xf>
    <xf numFmtId="0" fontId="1" fillId="9" borderId="0" xfId="0" applyFont="1" applyFill="1"/>
    <xf numFmtId="1" fontId="23" fillId="9" borderId="11" xfId="0" applyNumberFormat="1" applyFont="1" applyFill="1" applyBorder="1" applyAlignment="1">
      <alignment horizontal="right"/>
    </xf>
    <xf numFmtId="1" fontId="23" fillId="9" borderId="1" xfId="0" applyNumberFormat="1" applyFont="1" applyFill="1" applyBorder="1" applyAlignment="1">
      <alignment horizontal="right"/>
    </xf>
    <xf numFmtId="0" fontId="13" fillId="3" borderId="1" xfId="0" applyFont="1" applyFill="1" applyBorder="1"/>
    <xf numFmtId="0" fontId="13" fillId="3" borderId="1" xfId="0" applyFont="1" applyFill="1" applyBorder="1" applyAlignmen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/>
    <xf numFmtId="1" fontId="0" fillId="9" borderId="1" xfId="0" applyNumberFormat="1" applyFill="1" applyBorder="1"/>
    <xf numFmtId="164" fontId="0" fillId="9" borderId="1" xfId="0" applyNumberFormat="1" applyFill="1" applyBorder="1"/>
    <xf numFmtId="0" fontId="15" fillId="3" borderId="1" xfId="0" applyFont="1" applyFill="1" applyBorder="1"/>
    <xf numFmtId="0" fontId="3" fillId="9" borderId="1" xfId="0" applyFont="1" applyFill="1" applyBorder="1" applyAlignment="1">
      <alignment horizontal="left" vertical="center" wrapText="1"/>
    </xf>
    <xf numFmtId="0" fontId="13" fillId="5" borderId="4" xfId="0" applyFont="1" applyFill="1" applyBorder="1"/>
    <xf numFmtId="0" fontId="15" fillId="2" borderId="4" xfId="0" applyFont="1" applyFill="1" applyBorder="1"/>
    <xf numFmtId="0" fontId="13" fillId="3" borderId="0" xfId="0" applyFont="1" applyFill="1" applyBorder="1"/>
    <xf numFmtId="0" fontId="15" fillId="3" borderId="0" xfId="0" applyFont="1" applyFill="1" applyBorder="1"/>
    <xf numFmtId="0" fontId="0" fillId="3" borderId="0" xfId="0" applyFill="1" applyBorder="1"/>
    <xf numFmtId="0" fontId="14" fillId="9" borderId="1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 vertical="top"/>
    </xf>
    <xf numFmtId="0" fontId="10" fillId="9" borderId="3" xfId="0" applyFont="1" applyFill="1" applyBorder="1" applyAlignment="1">
      <alignment horizontal="center" vertical="top"/>
    </xf>
    <xf numFmtId="0" fontId="10" fillId="9" borderId="4" xfId="0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8" fillId="9" borderId="1" xfId="0" applyFont="1" applyFill="1" applyBorder="1" applyAlignment="1">
      <alignment horizontal="center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vertical="center"/>
    </xf>
    <xf numFmtId="0" fontId="0" fillId="9" borderId="1" xfId="0" applyFill="1" applyBorder="1" applyAlignment="1"/>
    <xf numFmtId="0" fontId="1" fillId="9" borderId="1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0" fillId="9" borderId="3" xfId="0" applyFont="1" applyFill="1" applyBorder="1" applyAlignment="1"/>
    <xf numFmtId="0" fontId="10" fillId="9" borderId="4" xfId="0" applyFont="1" applyFill="1" applyBorder="1" applyAlignment="1"/>
    <xf numFmtId="0" fontId="14" fillId="9" borderId="3" xfId="0" applyFont="1" applyFill="1" applyBorder="1" applyAlignment="1"/>
    <xf numFmtId="0" fontId="14" fillId="9" borderId="4" xfId="0" applyFont="1" applyFill="1" applyBorder="1" applyAlignme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>
      <pane xSplit="11" ySplit="8" topLeftCell="L9" activePane="bottomRight" state="frozen"/>
      <selection pane="topRight" activeCell="J1" sqref="J1"/>
      <selection pane="bottomLeft" activeCell="A9" sqref="A9"/>
      <selection pane="bottomRight" activeCell="A9" sqref="A9"/>
    </sheetView>
  </sheetViews>
  <sheetFormatPr defaultRowHeight="15" x14ac:dyDescent="0.25"/>
  <cols>
    <col min="1" max="1" width="4.85546875" customWidth="1"/>
    <col min="2" max="2" width="9.85546875" customWidth="1"/>
    <col min="3" max="3" width="24.7109375" customWidth="1"/>
    <col min="4" max="4" width="8.28515625" customWidth="1"/>
    <col min="5" max="5" width="7.140625" customWidth="1"/>
    <col min="7" max="7" width="6.42578125" customWidth="1"/>
    <col min="8" max="8" width="7.5703125" customWidth="1"/>
    <col min="9" max="9" width="7.7109375" customWidth="1"/>
    <col min="10" max="10" width="7.140625" customWidth="1"/>
    <col min="11" max="11" width="7.42578125" customWidth="1"/>
    <col min="12" max="12" width="8.5703125" customWidth="1"/>
    <col min="13" max="13" width="10" customWidth="1"/>
    <col min="14" max="14" width="7" customWidth="1"/>
    <col min="15" max="15" width="7.42578125" customWidth="1"/>
    <col min="16" max="16" width="6.42578125" customWidth="1"/>
    <col min="17" max="17" width="6.7109375" customWidth="1"/>
    <col min="18" max="20" width="6.85546875" customWidth="1"/>
    <col min="21" max="21" width="10" customWidth="1"/>
  </cols>
  <sheetData>
    <row r="1" spans="1:22" ht="21" x14ac:dyDescent="0.35">
      <c r="A1" s="71" t="s">
        <v>122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2" t="s">
        <v>174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</row>
    <row r="3" spans="1:22" ht="45" x14ac:dyDescent="0.25">
      <c r="A3" s="44" t="s">
        <v>0</v>
      </c>
      <c r="B3" s="44" t="s">
        <v>1</v>
      </c>
      <c r="C3" s="44" t="s">
        <v>2</v>
      </c>
      <c r="D3" s="44" t="s">
        <v>12</v>
      </c>
      <c r="E3" s="44" t="s">
        <v>97</v>
      </c>
      <c r="F3" s="44" t="s">
        <v>23</v>
      </c>
      <c r="G3" s="44" t="s">
        <v>102</v>
      </c>
      <c r="H3" s="44" t="s">
        <v>26</v>
      </c>
      <c r="I3" s="44" t="s">
        <v>120</v>
      </c>
      <c r="J3" s="44" t="s">
        <v>121</v>
      </c>
      <c r="K3" s="44" t="s">
        <v>99</v>
      </c>
      <c r="L3" s="44" t="s">
        <v>98</v>
      </c>
      <c r="M3" s="44" t="s">
        <v>100</v>
      </c>
      <c r="N3" s="44" t="s">
        <v>24</v>
      </c>
      <c r="O3" s="44" t="s">
        <v>101</v>
      </c>
      <c r="P3" s="44" t="s">
        <v>25</v>
      </c>
      <c r="Q3" s="44" t="s">
        <v>103</v>
      </c>
      <c r="R3" s="44" t="s">
        <v>27</v>
      </c>
      <c r="S3" s="44" t="s">
        <v>118</v>
      </c>
      <c r="T3" s="44" t="s">
        <v>119</v>
      </c>
      <c r="U3" s="44" t="s">
        <v>104</v>
      </c>
      <c r="V3" s="44" t="s">
        <v>5</v>
      </c>
    </row>
    <row r="4" spans="1:22" s="2" customFormat="1" ht="15.75" x14ac:dyDescent="0.25">
      <c r="A4" s="37">
        <v>1</v>
      </c>
      <c r="B4" s="1">
        <v>13704760</v>
      </c>
      <c r="C4" s="1" t="s">
        <v>133</v>
      </c>
      <c r="D4" s="1"/>
      <c r="E4" s="2">
        <v>78</v>
      </c>
      <c r="F4" s="2" t="s">
        <v>32</v>
      </c>
      <c r="G4" s="2">
        <v>75</v>
      </c>
      <c r="H4" s="2" t="s">
        <v>32</v>
      </c>
      <c r="I4" s="35"/>
      <c r="J4" s="35"/>
      <c r="K4" s="2">
        <v>53</v>
      </c>
      <c r="L4" s="2" t="s">
        <v>35</v>
      </c>
      <c r="M4" s="2">
        <v>55</v>
      </c>
      <c r="N4" s="2" t="s">
        <v>35</v>
      </c>
      <c r="Q4" s="2">
        <v>58</v>
      </c>
      <c r="R4" s="2" t="s">
        <v>35</v>
      </c>
      <c r="S4" s="38">
        <v>59</v>
      </c>
      <c r="T4" s="38" t="s">
        <v>35</v>
      </c>
      <c r="U4" s="36">
        <f>SUM(E4+G4+I4+K4+M4+O4+Q4)</f>
        <v>319</v>
      </c>
      <c r="V4" s="35">
        <f>U4/5</f>
        <v>63.8</v>
      </c>
    </row>
    <row r="5" spans="1:22" s="2" customFormat="1" ht="15.75" x14ac:dyDescent="0.25">
      <c r="A5" s="37">
        <v>2</v>
      </c>
      <c r="B5" s="1">
        <v>13704761</v>
      </c>
      <c r="C5" s="1" t="s">
        <v>134</v>
      </c>
      <c r="D5" s="1"/>
      <c r="E5" s="2">
        <v>95</v>
      </c>
      <c r="F5" s="2" t="s">
        <v>28</v>
      </c>
      <c r="G5" s="2">
        <v>96</v>
      </c>
      <c r="H5" s="2" t="s">
        <v>28</v>
      </c>
      <c r="I5" s="41"/>
      <c r="K5" s="2">
        <v>91</v>
      </c>
      <c r="L5" s="2" t="s">
        <v>29</v>
      </c>
      <c r="M5" s="2">
        <v>91</v>
      </c>
      <c r="N5" s="2" t="s">
        <v>29</v>
      </c>
      <c r="Q5" s="2">
        <v>95</v>
      </c>
      <c r="R5" s="2" t="s">
        <v>29</v>
      </c>
      <c r="S5" s="38"/>
      <c r="T5" s="38"/>
      <c r="U5" s="36">
        <f t="shared" ref="U5:U44" si="0">SUM(E5+G5+I5+K5+M5+O5+Q5)</f>
        <v>468</v>
      </c>
      <c r="V5" s="35">
        <f t="shared" ref="V5:V44" si="1">U5/5</f>
        <v>93.6</v>
      </c>
    </row>
    <row r="6" spans="1:22" s="2" customFormat="1" ht="15.75" x14ac:dyDescent="0.25">
      <c r="A6" s="37">
        <v>3</v>
      </c>
      <c r="B6" s="1">
        <v>13704762</v>
      </c>
      <c r="C6" s="1" t="s">
        <v>135</v>
      </c>
      <c r="D6" s="1"/>
      <c r="E6" s="2">
        <v>88</v>
      </c>
      <c r="F6" s="2" t="s">
        <v>30</v>
      </c>
      <c r="G6" s="2">
        <v>87</v>
      </c>
      <c r="H6" s="2" t="s">
        <v>29</v>
      </c>
      <c r="K6" s="2">
        <v>80</v>
      </c>
      <c r="L6" s="2" t="s">
        <v>31</v>
      </c>
      <c r="M6" s="2">
        <v>90</v>
      </c>
      <c r="N6" s="2" t="s">
        <v>29</v>
      </c>
      <c r="Q6" s="2">
        <v>91</v>
      </c>
      <c r="R6" s="2" t="s">
        <v>30</v>
      </c>
      <c r="S6" s="39"/>
      <c r="T6" s="39"/>
      <c r="U6" s="36">
        <f t="shared" si="0"/>
        <v>436</v>
      </c>
      <c r="V6" s="35">
        <f t="shared" si="1"/>
        <v>87.2</v>
      </c>
    </row>
    <row r="7" spans="1:22" s="2" customFormat="1" ht="15.75" x14ac:dyDescent="0.25">
      <c r="A7" s="37">
        <v>4</v>
      </c>
      <c r="B7" s="1">
        <v>13704763</v>
      </c>
      <c r="C7" s="1" t="s">
        <v>136</v>
      </c>
      <c r="D7" s="1"/>
      <c r="E7" s="2">
        <v>77</v>
      </c>
      <c r="F7" s="2" t="s">
        <v>33</v>
      </c>
      <c r="G7" s="2">
        <v>75</v>
      </c>
      <c r="H7" s="2" t="s">
        <v>32</v>
      </c>
      <c r="I7" s="41"/>
      <c r="K7" s="2">
        <v>55</v>
      </c>
      <c r="L7" s="2" t="s">
        <v>35</v>
      </c>
      <c r="M7" s="2">
        <v>61</v>
      </c>
      <c r="N7" s="2" t="s">
        <v>35</v>
      </c>
      <c r="Q7" s="2">
        <v>65</v>
      </c>
      <c r="R7" s="2" t="s">
        <v>34</v>
      </c>
      <c r="S7" s="39"/>
      <c r="T7" s="39"/>
      <c r="U7" s="36">
        <f t="shared" si="0"/>
        <v>333</v>
      </c>
      <c r="V7" s="35">
        <f t="shared" si="1"/>
        <v>66.599999999999994</v>
      </c>
    </row>
    <row r="8" spans="1:22" s="2" customFormat="1" ht="15.75" x14ac:dyDescent="0.25">
      <c r="A8" s="37">
        <v>5</v>
      </c>
      <c r="B8" s="1">
        <v>13704764</v>
      </c>
      <c r="C8" s="1" t="s">
        <v>137</v>
      </c>
      <c r="D8" s="1"/>
      <c r="E8" s="2">
        <v>86</v>
      </c>
      <c r="F8" s="2" t="s">
        <v>31</v>
      </c>
      <c r="G8" s="2">
        <v>86</v>
      </c>
      <c r="H8" s="2" t="s">
        <v>30</v>
      </c>
      <c r="I8" s="41"/>
      <c r="K8" s="2">
        <v>69</v>
      </c>
      <c r="L8" s="2" t="s">
        <v>33</v>
      </c>
      <c r="M8" s="2">
        <v>73</v>
      </c>
      <c r="N8" s="2" t="s">
        <v>33</v>
      </c>
      <c r="Q8" s="2">
        <v>80</v>
      </c>
      <c r="R8" s="2" t="s">
        <v>32</v>
      </c>
      <c r="S8" s="38">
        <v>66</v>
      </c>
      <c r="T8" s="38" t="s">
        <v>34</v>
      </c>
      <c r="U8" s="36">
        <f t="shared" si="0"/>
        <v>394</v>
      </c>
      <c r="V8" s="35">
        <f t="shared" si="1"/>
        <v>78.8</v>
      </c>
    </row>
    <row r="9" spans="1:22" s="2" customFormat="1" ht="15.75" x14ac:dyDescent="0.25">
      <c r="A9" s="37">
        <v>6</v>
      </c>
      <c r="B9" s="1">
        <v>13704765</v>
      </c>
      <c r="C9" s="1" t="s">
        <v>138</v>
      </c>
      <c r="D9" s="1"/>
      <c r="E9" s="2">
        <v>82</v>
      </c>
      <c r="F9" s="2" t="s">
        <v>32</v>
      </c>
      <c r="I9" s="35">
        <v>66</v>
      </c>
      <c r="J9" s="35" t="s">
        <v>33</v>
      </c>
      <c r="K9" s="2">
        <v>64</v>
      </c>
      <c r="L9" s="2" t="s">
        <v>34</v>
      </c>
      <c r="M9" s="2">
        <v>71</v>
      </c>
      <c r="N9" s="2" t="s">
        <v>33</v>
      </c>
      <c r="O9" s="2">
        <v>90</v>
      </c>
      <c r="P9" s="2" t="s">
        <v>31</v>
      </c>
      <c r="S9" s="39"/>
      <c r="T9" s="39"/>
      <c r="U9" s="36">
        <f t="shared" si="0"/>
        <v>373</v>
      </c>
      <c r="V9" s="35">
        <f t="shared" si="1"/>
        <v>74.599999999999994</v>
      </c>
    </row>
    <row r="10" spans="1:22" s="2" customFormat="1" ht="15.75" x14ac:dyDescent="0.25">
      <c r="A10" s="37">
        <v>7</v>
      </c>
      <c r="B10" s="1">
        <v>13704766</v>
      </c>
      <c r="C10" s="1" t="s">
        <v>139</v>
      </c>
      <c r="D10" s="1"/>
      <c r="E10" s="2">
        <v>80</v>
      </c>
      <c r="F10" s="2" t="s">
        <v>32</v>
      </c>
      <c r="G10" s="2">
        <v>81</v>
      </c>
      <c r="H10" s="2" t="s">
        <v>31</v>
      </c>
      <c r="I10" s="35"/>
      <c r="J10" s="35"/>
      <c r="K10" s="2">
        <v>63</v>
      </c>
      <c r="L10" s="2" t="s">
        <v>34</v>
      </c>
      <c r="M10" s="2">
        <v>67</v>
      </c>
      <c r="N10" s="2" t="s">
        <v>34</v>
      </c>
      <c r="Q10" s="2">
        <v>71</v>
      </c>
      <c r="R10" s="2" t="s">
        <v>33</v>
      </c>
      <c r="S10" s="38">
        <v>66</v>
      </c>
      <c r="T10" s="38" t="s">
        <v>34</v>
      </c>
      <c r="U10" s="36">
        <f t="shared" si="0"/>
        <v>362</v>
      </c>
      <c r="V10" s="35">
        <f t="shared" si="1"/>
        <v>72.400000000000006</v>
      </c>
    </row>
    <row r="11" spans="1:22" s="2" customFormat="1" ht="15.75" x14ac:dyDescent="0.25">
      <c r="A11" s="37">
        <v>8</v>
      </c>
      <c r="B11" s="1">
        <v>13704767</v>
      </c>
      <c r="C11" s="1" t="s">
        <v>140</v>
      </c>
      <c r="D11" s="1"/>
      <c r="E11" s="2">
        <v>95</v>
      </c>
      <c r="F11" s="2" t="s">
        <v>28</v>
      </c>
      <c r="G11" s="2">
        <v>97</v>
      </c>
      <c r="H11" s="2" t="s">
        <v>28</v>
      </c>
      <c r="I11" s="35"/>
      <c r="J11" s="35"/>
      <c r="K11" s="2">
        <v>94</v>
      </c>
      <c r="L11" s="2" t="s">
        <v>28</v>
      </c>
      <c r="M11" s="2">
        <v>92</v>
      </c>
      <c r="N11" s="2" t="s">
        <v>29</v>
      </c>
      <c r="Q11" s="2">
        <v>95</v>
      </c>
      <c r="R11" s="2" t="s">
        <v>29</v>
      </c>
      <c r="S11" s="38"/>
      <c r="T11" s="38"/>
      <c r="U11" s="36">
        <f t="shared" si="0"/>
        <v>473</v>
      </c>
      <c r="V11" s="35">
        <f t="shared" si="1"/>
        <v>94.6</v>
      </c>
    </row>
    <row r="12" spans="1:22" s="2" customFormat="1" ht="15.75" x14ac:dyDescent="0.25">
      <c r="A12" s="37">
        <v>9</v>
      </c>
      <c r="B12" s="1">
        <v>13704768</v>
      </c>
      <c r="C12" s="1" t="s">
        <v>141</v>
      </c>
      <c r="D12" s="1"/>
      <c r="E12" s="2">
        <v>92</v>
      </c>
      <c r="F12" s="2" t="s">
        <v>29</v>
      </c>
      <c r="G12" s="2">
        <v>91</v>
      </c>
      <c r="H12" s="2" t="s">
        <v>29</v>
      </c>
      <c r="I12" s="42"/>
      <c r="J12" s="35"/>
      <c r="K12" s="2">
        <v>70</v>
      </c>
      <c r="L12" s="2" t="s">
        <v>33</v>
      </c>
      <c r="M12" s="2">
        <v>76</v>
      </c>
      <c r="N12" s="2" t="s">
        <v>32</v>
      </c>
      <c r="Q12" s="2">
        <v>85</v>
      </c>
      <c r="R12" s="2" t="s">
        <v>31</v>
      </c>
      <c r="S12" s="38">
        <v>69</v>
      </c>
      <c r="T12" s="38" t="s">
        <v>34</v>
      </c>
      <c r="U12" s="36">
        <f t="shared" si="0"/>
        <v>414</v>
      </c>
      <c r="V12" s="35">
        <f t="shared" si="1"/>
        <v>82.8</v>
      </c>
    </row>
    <row r="13" spans="1:22" s="2" customFormat="1" ht="15.75" x14ac:dyDescent="0.25">
      <c r="A13" s="37">
        <v>10</v>
      </c>
      <c r="B13" s="1">
        <v>13704769</v>
      </c>
      <c r="C13" s="1" t="s">
        <v>142</v>
      </c>
      <c r="D13" s="1"/>
      <c r="E13" s="2">
        <v>91</v>
      </c>
      <c r="F13" s="2" t="s">
        <v>30</v>
      </c>
      <c r="G13" s="2">
        <v>91</v>
      </c>
      <c r="H13" s="2" t="s">
        <v>29</v>
      </c>
      <c r="I13" s="41"/>
      <c r="K13" s="2">
        <v>91</v>
      </c>
      <c r="L13" s="2" t="s">
        <v>29</v>
      </c>
      <c r="M13" s="2">
        <v>71</v>
      </c>
      <c r="N13" s="2" t="s">
        <v>33</v>
      </c>
      <c r="Q13" s="2">
        <v>81</v>
      </c>
      <c r="R13" s="2" t="s">
        <v>32</v>
      </c>
      <c r="S13" s="35">
        <v>75</v>
      </c>
      <c r="T13" s="35" t="s">
        <v>32</v>
      </c>
      <c r="U13" s="36">
        <f t="shared" si="0"/>
        <v>425</v>
      </c>
      <c r="V13" s="35">
        <f t="shared" si="1"/>
        <v>85</v>
      </c>
    </row>
    <row r="14" spans="1:22" s="2" customFormat="1" ht="15.75" x14ac:dyDescent="0.25">
      <c r="A14" s="37">
        <v>11</v>
      </c>
      <c r="B14" s="1">
        <v>13704770</v>
      </c>
      <c r="C14" s="1" t="s">
        <v>143</v>
      </c>
      <c r="D14" s="1"/>
      <c r="E14" s="2">
        <v>87</v>
      </c>
      <c r="F14" s="2" t="s">
        <v>30</v>
      </c>
      <c r="G14" s="41">
        <v>86</v>
      </c>
      <c r="H14" s="2" t="s">
        <v>30</v>
      </c>
      <c r="K14" s="2">
        <v>70</v>
      </c>
      <c r="L14" s="2" t="s">
        <v>33</v>
      </c>
      <c r="M14" s="2">
        <v>77</v>
      </c>
      <c r="N14" s="2" t="s">
        <v>32</v>
      </c>
      <c r="Q14" s="2">
        <v>84</v>
      </c>
      <c r="R14" s="2" t="s">
        <v>31</v>
      </c>
      <c r="S14" s="35"/>
      <c r="T14" s="35"/>
      <c r="U14" s="36">
        <f t="shared" si="0"/>
        <v>404</v>
      </c>
      <c r="V14" s="35">
        <f t="shared" si="1"/>
        <v>80.8</v>
      </c>
    </row>
    <row r="15" spans="1:22" s="2" customFormat="1" ht="15.75" x14ac:dyDescent="0.25">
      <c r="A15" s="37">
        <v>12</v>
      </c>
      <c r="B15" s="1">
        <v>13704771</v>
      </c>
      <c r="C15" s="1" t="s">
        <v>144</v>
      </c>
      <c r="D15" s="1"/>
      <c r="E15" s="2">
        <v>81</v>
      </c>
      <c r="F15" s="2" t="s">
        <v>32</v>
      </c>
      <c r="G15" s="2">
        <v>83</v>
      </c>
      <c r="H15" s="2" t="s">
        <v>30</v>
      </c>
      <c r="I15" s="42"/>
      <c r="J15" s="35"/>
      <c r="K15" s="2">
        <v>69</v>
      </c>
      <c r="L15" s="2" t="s">
        <v>33</v>
      </c>
      <c r="M15" s="2">
        <v>71</v>
      </c>
      <c r="N15" s="2" t="s">
        <v>33</v>
      </c>
      <c r="Q15" s="2">
        <v>75</v>
      </c>
      <c r="R15" s="2" t="s">
        <v>33</v>
      </c>
      <c r="S15" s="35"/>
      <c r="T15" s="35"/>
      <c r="U15" s="36">
        <f t="shared" si="0"/>
        <v>379</v>
      </c>
      <c r="V15" s="35">
        <f t="shared" si="1"/>
        <v>75.8</v>
      </c>
    </row>
    <row r="16" spans="1:22" s="2" customFormat="1" ht="15.75" x14ac:dyDescent="0.25">
      <c r="A16" s="37">
        <v>13</v>
      </c>
      <c r="B16" s="1">
        <v>13704772</v>
      </c>
      <c r="C16" s="1" t="s">
        <v>145</v>
      </c>
      <c r="D16" s="1"/>
      <c r="E16" s="2">
        <v>91</v>
      </c>
      <c r="F16" s="2" t="s">
        <v>30</v>
      </c>
      <c r="G16" s="2">
        <v>91</v>
      </c>
      <c r="H16" s="2" t="s">
        <v>29</v>
      </c>
      <c r="I16" s="42"/>
      <c r="J16" s="35"/>
      <c r="K16" s="2">
        <v>67</v>
      </c>
      <c r="L16" s="2" t="s">
        <v>34</v>
      </c>
      <c r="M16" s="2">
        <v>70</v>
      </c>
      <c r="N16" s="2" t="s">
        <v>33</v>
      </c>
      <c r="Q16" s="2">
        <v>76</v>
      </c>
      <c r="R16" s="2" t="s">
        <v>32</v>
      </c>
      <c r="S16" s="35">
        <v>75</v>
      </c>
      <c r="T16" s="35" t="s">
        <v>32</v>
      </c>
      <c r="U16" s="36">
        <f t="shared" si="0"/>
        <v>395</v>
      </c>
      <c r="V16" s="35">
        <f t="shared" si="1"/>
        <v>79</v>
      </c>
    </row>
    <row r="17" spans="1:22" s="2" customFormat="1" ht="15.75" x14ac:dyDescent="0.25">
      <c r="A17" s="37">
        <v>14</v>
      </c>
      <c r="B17" s="1">
        <v>13704773</v>
      </c>
      <c r="C17" s="1" t="s">
        <v>146</v>
      </c>
      <c r="D17" s="1"/>
      <c r="E17" s="2">
        <v>70</v>
      </c>
      <c r="F17" s="2" t="s">
        <v>34</v>
      </c>
      <c r="G17" s="2">
        <v>63</v>
      </c>
      <c r="H17" s="2" t="s">
        <v>34</v>
      </c>
      <c r="I17" s="35"/>
      <c r="J17" s="35"/>
      <c r="K17" s="2">
        <v>53</v>
      </c>
      <c r="L17" s="2" t="s">
        <v>35</v>
      </c>
      <c r="M17" s="2">
        <v>54</v>
      </c>
      <c r="N17" s="2" t="s">
        <v>35</v>
      </c>
      <c r="Q17" s="2">
        <v>57</v>
      </c>
      <c r="R17" s="2" t="s">
        <v>35</v>
      </c>
      <c r="S17" s="35"/>
      <c r="T17" s="35"/>
      <c r="U17" s="36">
        <f t="shared" si="0"/>
        <v>297</v>
      </c>
      <c r="V17" s="35">
        <f t="shared" si="1"/>
        <v>59.4</v>
      </c>
    </row>
    <row r="18" spans="1:22" s="2" customFormat="1" ht="15.75" x14ac:dyDescent="0.25">
      <c r="A18" s="37">
        <v>15</v>
      </c>
      <c r="B18" s="1">
        <v>13704774</v>
      </c>
      <c r="C18" s="1" t="s">
        <v>147</v>
      </c>
      <c r="D18" s="1"/>
      <c r="E18" s="2">
        <v>88</v>
      </c>
      <c r="F18" s="2" t="s">
        <v>30</v>
      </c>
      <c r="I18" s="41">
        <v>76</v>
      </c>
      <c r="J18" s="2" t="s">
        <v>31</v>
      </c>
      <c r="K18" s="2">
        <v>70</v>
      </c>
      <c r="L18" s="2" t="s">
        <v>33</v>
      </c>
      <c r="M18" s="2">
        <v>73</v>
      </c>
      <c r="N18" s="2" t="s">
        <v>33</v>
      </c>
      <c r="O18" s="2">
        <v>90</v>
      </c>
      <c r="P18" s="2" t="s">
        <v>31</v>
      </c>
      <c r="S18" s="35"/>
      <c r="T18" s="35"/>
      <c r="U18" s="36">
        <f t="shared" si="0"/>
        <v>397</v>
      </c>
      <c r="V18" s="35">
        <f t="shared" si="1"/>
        <v>79.400000000000006</v>
      </c>
    </row>
    <row r="19" spans="1:22" s="2" customFormat="1" ht="15.75" x14ac:dyDescent="0.25">
      <c r="A19" s="37">
        <v>16</v>
      </c>
      <c r="B19" s="1">
        <v>13704775</v>
      </c>
      <c r="C19" s="1" t="s">
        <v>148</v>
      </c>
      <c r="D19" s="1"/>
      <c r="E19" s="2">
        <v>83</v>
      </c>
      <c r="F19" s="2" t="s">
        <v>31</v>
      </c>
      <c r="G19" s="2">
        <v>82</v>
      </c>
      <c r="H19" s="2" t="s">
        <v>30</v>
      </c>
      <c r="I19" s="41"/>
      <c r="K19" s="2">
        <v>65</v>
      </c>
      <c r="L19" s="2" t="s">
        <v>34</v>
      </c>
      <c r="M19" s="2">
        <v>71</v>
      </c>
      <c r="N19" s="2" t="s">
        <v>33</v>
      </c>
      <c r="Q19" s="2">
        <v>71</v>
      </c>
      <c r="R19" s="2" t="s">
        <v>33</v>
      </c>
      <c r="S19" s="35">
        <v>66</v>
      </c>
      <c r="T19" s="35" t="s">
        <v>34</v>
      </c>
      <c r="U19" s="36">
        <f t="shared" si="0"/>
        <v>372</v>
      </c>
      <c r="V19" s="35">
        <f t="shared" si="1"/>
        <v>74.400000000000006</v>
      </c>
    </row>
    <row r="20" spans="1:22" s="2" customFormat="1" ht="15.75" x14ac:dyDescent="0.25">
      <c r="A20" s="37">
        <v>17</v>
      </c>
      <c r="B20" s="1">
        <v>13704776</v>
      </c>
      <c r="C20" s="1" t="s">
        <v>149</v>
      </c>
      <c r="D20" s="1"/>
      <c r="E20" s="2">
        <v>84</v>
      </c>
      <c r="F20" s="2" t="s">
        <v>31</v>
      </c>
      <c r="G20" s="2">
        <v>79</v>
      </c>
      <c r="H20" s="2" t="s">
        <v>31</v>
      </c>
      <c r="I20" s="42"/>
      <c r="J20" s="35"/>
      <c r="K20" s="2">
        <v>63</v>
      </c>
      <c r="L20" s="2" t="s">
        <v>34</v>
      </c>
      <c r="M20" s="2">
        <v>66</v>
      </c>
      <c r="N20" s="2" t="s">
        <v>34</v>
      </c>
      <c r="Q20" s="2">
        <v>68</v>
      </c>
      <c r="R20" s="2" t="s">
        <v>34</v>
      </c>
      <c r="S20" s="35">
        <v>64</v>
      </c>
      <c r="T20" s="35" t="s">
        <v>34</v>
      </c>
      <c r="U20" s="36">
        <f t="shared" si="0"/>
        <v>360</v>
      </c>
      <c r="V20" s="35">
        <f t="shared" si="1"/>
        <v>72</v>
      </c>
    </row>
    <row r="21" spans="1:22" s="2" customFormat="1" ht="15.75" x14ac:dyDescent="0.25">
      <c r="A21" s="37">
        <v>18</v>
      </c>
      <c r="B21" s="1">
        <v>13704777</v>
      </c>
      <c r="C21" s="1" t="s">
        <v>150</v>
      </c>
      <c r="D21" s="1"/>
      <c r="E21" s="2">
        <v>82</v>
      </c>
      <c r="F21" s="2" t="s">
        <v>32</v>
      </c>
      <c r="G21" s="2">
        <v>84</v>
      </c>
      <c r="H21" s="2" t="s">
        <v>30</v>
      </c>
      <c r="I21" s="42"/>
      <c r="J21" s="35"/>
      <c r="K21" s="2">
        <v>64</v>
      </c>
      <c r="L21" s="2" t="s">
        <v>34</v>
      </c>
      <c r="M21" s="2">
        <v>64</v>
      </c>
      <c r="N21" s="2" t="s">
        <v>34</v>
      </c>
      <c r="Q21" s="2">
        <v>80</v>
      </c>
      <c r="R21" s="2" t="s">
        <v>32</v>
      </c>
      <c r="S21" s="35"/>
      <c r="T21" s="35"/>
      <c r="U21" s="36">
        <f t="shared" si="0"/>
        <v>374</v>
      </c>
      <c r="V21" s="35">
        <f t="shared" si="1"/>
        <v>74.8</v>
      </c>
    </row>
    <row r="22" spans="1:22" s="2" customFormat="1" ht="15.75" x14ac:dyDescent="0.25">
      <c r="A22" s="37">
        <v>19</v>
      </c>
      <c r="B22" s="1">
        <v>13704778</v>
      </c>
      <c r="C22" s="1" t="s">
        <v>151</v>
      </c>
      <c r="D22" s="1"/>
      <c r="E22" s="2">
        <v>85</v>
      </c>
      <c r="F22" s="2" t="s">
        <v>31</v>
      </c>
      <c r="G22" s="2">
        <v>86</v>
      </c>
      <c r="H22" s="2" t="s">
        <v>30</v>
      </c>
      <c r="I22" s="42"/>
      <c r="J22" s="35"/>
      <c r="K22" s="2">
        <v>75</v>
      </c>
      <c r="L22" s="2" t="s">
        <v>32</v>
      </c>
      <c r="M22" s="2">
        <v>76</v>
      </c>
      <c r="N22" s="2" t="s">
        <v>32</v>
      </c>
      <c r="Q22" s="2">
        <v>81</v>
      </c>
      <c r="R22" s="2" t="s">
        <v>32</v>
      </c>
      <c r="S22" s="35"/>
      <c r="T22" s="35"/>
      <c r="U22" s="36">
        <f t="shared" si="0"/>
        <v>403</v>
      </c>
      <c r="V22" s="35">
        <f t="shared" si="1"/>
        <v>80.599999999999994</v>
      </c>
    </row>
    <row r="23" spans="1:22" s="2" customFormat="1" ht="15.75" x14ac:dyDescent="0.25">
      <c r="A23" s="37">
        <v>20</v>
      </c>
      <c r="B23" s="1">
        <v>13704779</v>
      </c>
      <c r="C23" s="1" t="s">
        <v>152</v>
      </c>
      <c r="D23" s="1"/>
      <c r="E23" s="2">
        <v>82</v>
      </c>
      <c r="F23" s="2" t="s">
        <v>32</v>
      </c>
      <c r="G23" s="41"/>
      <c r="I23" s="35">
        <v>81</v>
      </c>
      <c r="J23" s="35" t="s">
        <v>30</v>
      </c>
      <c r="K23" s="2">
        <v>71</v>
      </c>
      <c r="L23" s="2" t="s">
        <v>33</v>
      </c>
      <c r="M23" s="2">
        <v>63</v>
      </c>
      <c r="N23" s="2" t="s">
        <v>34</v>
      </c>
      <c r="Q23" s="2">
        <v>76</v>
      </c>
      <c r="R23" s="2" t="s">
        <v>32</v>
      </c>
      <c r="S23" s="40"/>
      <c r="T23" s="40"/>
      <c r="U23" s="36">
        <f t="shared" si="0"/>
        <v>373</v>
      </c>
      <c r="V23" s="35">
        <f t="shared" si="1"/>
        <v>74.599999999999994</v>
      </c>
    </row>
    <row r="24" spans="1:22" s="2" customFormat="1" ht="15.75" x14ac:dyDescent="0.25">
      <c r="A24" s="37">
        <v>21</v>
      </c>
      <c r="B24" s="1">
        <v>13704780</v>
      </c>
      <c r="C24" s="1" t="s">
        <v>153</v>
      </c>
      <c r="D24" s="1"/>
      <c r="E24" s="2">
        <v>95</v>
      </c>
      <c r="F24" s="2" t="s">
        <v>28</v>
      </c>
      <c r="I24" s="42">
        <v>91</v>
      </c>
      <c r="J24" s="35" t="s">
        <v>29</v>
      </c>
      <c r="K24" s="2">
        <v>92</v>
      </c>
      <c r="L24" s="2" t="s">
        <v>29</v>
      </c>
      <c r="M24" s="2">
        <v>95</v>
      </c>
      <c r="N24" s="2" t="s">
        <v>28</v>
      </c>
      <c r="Q24" s="2">
        <v>95</v>
      </c>
      <c r="R24" s="2" t="s">
        <v>29</v>
      </c>
      <c r="S24" s="35"/>
      <c r="T24" s="35"/>
      <c r="U24" s="36">
        <f t="shared" si="0"/>
        <v>468</v>
      </c>
      <c r="V24" s="35">
        <f t="shared" si="1"/>
        <v>93.6</v>
      </c>
    </row>
    <row r="25" spans="1:22" s="2" customFormat="1" ht="15.75" x14ac:dyDescent="0.25">
      <c r="A25" s="37">
        <v>22</v>
      </c>
      <c r="B25" s="1">
        <v>13704781</v>
      </c>
      <c r="C25" s="1" t="s">
        <v>154</v>
      </c>
      <c r="D25" s="1"/>
      <c r="E25" s="2">
        <v>69</v>
      </c>
      <c r="F25" s="2" t="s">
        <v>34</v>
      </c>
      <c r="G25" s="2">
        <v>64</v>
      </c>
      <c r="H25" s="2" t="s">
        <v>34</v>
      </c>
      <c r="I25" s="41"/>
      <c r="K25" s="2">
        <v>53</v>
      </c>
      <c r="L25" s="2" t="s">
        <v>35</v>
      </c>
      <c r="M25" s="2">
        <v>54</v>
      </c>
      <c r="N25" s="2" t="s">
        <v>35</v>
      </c>
      <c r="Q25" s="2">
        <v>55</v>
      </c>
      <c r="R25" s="2" t="s">
        <v>35</v>
      </c>
      <c r="S25" s="35">
        <v>54</v>
      </c>
      <c r="T25" s="35" t="s">
        <v>35</v>
      </c>
      <c r="U25" s="36">
        <f t="shared" si="0"/>
        <v>295</v>
      </c>
      <c r="V25" s="35">
        <f t="shared" si="1"/>
        <v>59</v>
      </c>
    </row>
    <row r="26" spans="1:22" s="2" customFormat="1" ht="15.75" x14ac:dyDescent="0.25">
      <c r="A26" s="37">
        <v>23</v>
      </c>
      <c r="B26" s="1">
        <v>13704782</v>
      </c>
      <c r="C26" s="1" t="s">
        <v>155</v>
      </c>
      <c r="D26" s="1"/>
      <c r="E26" s="2">
        <v>79</v>
      </c>
      <c r="F26" s="2" t="s">
        <v>32</v>
      </c>
      <c r="I26" s="41">
        <v>65</v>
      </c>
      <c r="J26" s="2" t="s">
        <v>33</v>
      </c>
      <c r="K26" s="2">
        <v>63</v>
      </c>
      <c r="L26" s="2" t="s">
        <v>34</v>
      </c>
      <c r="M26" s="2">
        <v>63</v>
      </c>
      <c r="N26" s="2" t="s">
        <v>34</v>
      </c>
      <c r="O26" s="2">
        <v>81</v>
      </c>
      <c r="P26" s="2" t="s">
        <v>32</v>
      </c>
      <c r="S26" s="35"/>
      <c r="T26" s="35"/>
      <c r="U26" s="36">
        <f t="shared" si="0"/>
        <v>351</v>
      </c>
      <c r="V26" s="35">
        <f t="shared" si="1"/>
        <v>70.2</v>
      </c>
    </row>
    <row r="27" spans="1:22" s="2" customFormat="1" ht="15.75" x14ac:dyDescent="0.25">
      <c r="A27" s="37">
        <v>24</v>
      </c>
      <c r="B27" s="1">
        <v>13704783</v>
      </c>
      <c r="C27" s="1" t="s">
        <v>156</v>
      </c>
      <c r="D27" s="1"/>
      <c r="E27" s="2">
        <v>87</v>
      </c>
      <c r="F27" s="2" t="s">
        <v>30</v>
      </c>
      <c r="G27" s="41">
        <v>91</v>
      </c>
      <c r="H27" s="2" t="s">
        <v>29</v>
      </c>
      <c r="K27" s="2">
        <v>82</v>
      </c>
      <c r="L27" s="2" t="s">
        <v>31</v>
      </c>
      <c r="M27" s="2">
        <v>81</v>
      </c>
      <c r="N27" s="2" t="s">
        <v>31</v>
      </c>
      <c r="Q27" s="2">
        <v>83</v>
      </c>
      <c r="R27" s="2" t="s">
        <v>31</v>
      </c>
      <c r="S27" s="35"/>
      <c r="T27" s="35"/>
      <c r="U27" s="36">
        <f t="shared" si="0"/>
        <v>424</v>
      </c>
      <c r="V27" s="35">
        <f t="shared" si="1"/>
        <v>84.8</v>
      </c>
    </row>
    <row r="28" spans="1:22" s="2" customFormat="1" ht="15.75" x14ac:dyDescent="0.25">
      <c r="A28" s="37">
        <v>25</v>
      </c>
      <c r="B28" s="1">
        <v>13704784</v>
      </c>
      <c r="C28" s="1" t="s">
        <v>157</v>
      </c>
      <c r="D28" s="1"/>
      <c r="E28" s="2">
        <v>64</v>
      </c>
      <c r="F28" s="2" t="s">
        <v>34</v>
      </c>
      <c r="G28" s="41"/>
      <c r="I28" s="2">
        <v>49</v>
      </c>
      <c r="J28" s="2" t="s">
        <v>35</v>
      </c>
      <c r="K28" s="2">
        <v>53</v>
      </c>
      <c r="L28" s="2" t="s">
        <v>35</v>
      </c>
      <c r="M28" s="2">
        <v>54</v>
      </c>
      <c r="N28" s="2" t="s">
        <v>35</v>
      </c>
      <c r="O28" s="2">
        <v>71</v>
      </c>
      <c r="P28" s="2" t="s">
        <v>35</v>
      </c>
      <c r="S28" s="35"/>
      <c r="T28" s="35"/>
      <c r="U28" s="36">
        <f t="shared" si="0"/>
        <v>291</v>
      </c>
      <c r="V28" s="35">
        <f t="shared" si="1"/>
        <v>58.2</v>
      </c>
    </row>
    <row r="29" spans="1:22" s="2" customFormat="1" ht="15.75" x14ac:dyDescent="0.25">
      <c r="A29" s="37">
        <v>26</v>
      </c>
      <c r="B29" s="1">
        <v>13704785</v>
      </c>
      <c r="C29" s="1" t="s">
        <v>158</v>
      </c>
      <c r="D29" s="1"/>
      <c r="E29" s="2">
        <v>86</v>
      </c>
      <c r="F29" s="2" t="s">
        <v>31</v>
      </c>
      <c r="G29" s="41"/>
      <c r="I29" s="2">
        <v>60</v>
      </c>
      <c r="J29" s="2" t="s">
        <v>34</v>
      </c>
      <c r="K29" s="2">
        <v>70</v>
      </c>
      <c r="L29" s="2" t="s">
        <v>33</v>
      </c>
      <c r="M29" s="2">
        <v>64</v>
      </c>
      <c r="N29" s="2" t="s">
        <v>34</v>
      </c>
      <c r="Q29" s="2">
        <v>81</v>
      </c>
      <c r="R29" s="2" t="s">
        <v>32</v>
      </c>
      <c r="S29" s="35"/>
      <c r="T29" s="35"/>
      <c r="U29" s="36">
        <f t="shared" si="0"/>
        <v>361</v>
      </c>
      <c r="V29" s="35">
        <f t="shared" si="1"/>
        <v>72.2</v>
      </c>
    </row>
    <row r="30" spans="1:22" s="2" customFormat="1" ht="15.75" x14ac:dyDescent="0.25">
      <c r="A30" s="37">
        <v>27</v>
      </c>
      <c r="B30" s="1">
        <v>13704786</v>
      </c>
      <c r="C30" s="1" t="s">
        <v>159</v>
      </c>
      <c r="D30" s="1"/>
      <c r="E30" s="2">
        <v>86</v>
      </c>
      <c r="F30" s="2" t="s">
        <v>31</v>
      </c>
      <c r="G30" s="2">
        <v>76</v>
      </c>
      <c r="H30" s="2" t="s">
        <v>32</v>
      </c>
      <c r="I30" s="42"/>
      <c r="J30" s="35"/>
      <c r="K30" s="2">
        <v>66</v>
      </c>
      <c r="L30" s="2" t="s">
        <v>34</v>
      </c>
      <c r="M30" s="2">
        <v>67</v>
      </c>
      <c r="N30" s="2" t="s">
        <v>34</v>
      </c>
      <c r="Q30" s="2">
        <v>75</v>
      </c>
      <c r="R30" s="2" t="s">
        <v>33</v>
      </c>
      <c r="S30" s="35">
        <v>71</v>
      </c>
      <c r="T30" s="35" t="s">
        <v>33</v>
      </c>
      <c r="U30" s="36">
        <f t="shared" si="0"/>
        <v>370</v>
      </c>
      <c r="V30" s="35">
        <f t="shared" si="1"/>
        <v>74</v>
      </c>
    </row>
    <row r="31" spans="1:22" s="2" customFormat="1" ht="15.75" x14ac:dyDescent="0.25">
      <c r="A31" s="37">
        <v>28</v>
      </c>
      <c r="B31" s="1">
        <v>13704787</v>
      </c>
      <c r="C31" s="1" t="s">
        <v>160</v>
      </c>
      <c r="D31" s="1"/>
      <c r="E31" s="2">
        <v>77</v>
      </c>
      <c r="F31" s="2" t="s">
        <v>33</v>
      </c>
      <c r="G31" s="2">
        <v>74</v>
      </c>
      <c r="H31" s="2" t="s">
        <v>32</v>
      </c>
      <c r="I31" s="41"/>
      <c r="K31" s="2">
        <v>58</v>
      </c>
      <c r="L31" s="2" t="s">
        <v>35</v>
      </c>
      <c r="M31" s="2">
        <v>60</v>
      </c>
      <c r="N31" s="2" t="s">
        <v>35</v>
      </c>
      <c r="Q31" s="2">
        <v>65</v>
      </c>
      <c r="R31" s="2" t="s">
        <v>34</v>
      </c>
      <c r="S31" s="35"/>
      <c r="T31" s="35"/>
      <c r="U31" s="36">
        <f t="shared" si="0"/>
        <v>334</v>
      </c>
      <c r="V31" s="35">
        <f t="shared" si="1"/>
        <v>66.8</v>
      </c>
    </row>
    <row r="32" spans="1:22" s="2" customFormat="1" ht="15.75" x14ac:dyDescent="0.25">
      <c r="A32" s="37">
        <v>29</v>
      </c>
      <c r="B32" s="1">
        <v>13704788</v>
      </c>
      <c r="C32" s="1" t="s">
        <v>161</v>
      </c>
      <c r="D32" s="1"/>
      <c r="E32" s="2">
        <v>82</v>
      </c>
      <c r="F32" s="2" t="s">
        <v>32</v>
      </c>
      <c r="I32" s="41">
        <v>65</v>
      </c>
      <c r="J32" s="2" t="s">
        <v>33</v>
      </c>
      <c r="K32" s="2">
        <v>67</v>
      </c>
      <c r="L32" s="2" t="s">
        <v>34</v>
      </c>
      <c r="M32" s="2">
        <v>69</v>
      </c>
      <c r="N32" s="2" t="s">
        <v>33</v>
      </c>
      <c r="O32" s="2">
        <v>84</v>
      </c>
      <c r="P32" s="2" t="s">
        <v>32</v>
      </c>
      <c r="S32" s="35">
        <v>67</v>
      </c>
      <c r="T32" s="35" t="s">
        <v>34</v>
      </c>
      <c r="U32" s="36">
        <f t="shared" si="0"/>
        <v>367</v>
      </c>
      <c r="V32" s="35">
        <f t="shared" si="1"/>
        <v>73.400000000000006</v>
      </c>
    </row>
    <row r="33" spans="1:22" s="2" customFormat="1" ht="15.75" x14ac:dyDescent="0.25">
      <c r="A33" s="37">
        <v>30</v>
      </c>
      <c r="B33" s="1">
        <v>13704789</v>
      </c>
      <c r="C33" s="1" t="s">
        <v>162</v>
      </c>
      <c r="D33" s="1"/>
      <c r="E33" s="2">
        <v>94</v>
      </c>
      <c r="F33" s="2" t="s">
        <v>29</v>
      </c>
      <c r="G33" s="41"/>
      <c r="I33" s="40">
        <v>97</v>
      </c>
      <c r="J33" s="40" t="s">
        <v>28</v>
      </c>
      <c r="K33" s="2">
        <v>92</v>
      </c>
      <c r="L33" s="2" t="s">
        <v>29</v>
      </c>
      <c r="M33" s="2">
        <v>92</v>
      </c>
      <c r="N33" s="2" t="s">
        <v>29</v>
      </c>
      <c r="O33" s="2">
        <v>94</v>
      </c>
      <c r="P33" s="2" t="s">
        <v>29</v>
      </c>
      <c r="S33" s="35"/>
      <c r="T33" s="35"/>
      <c r="U33" s="36">
        <f t="shared" si="0"/>
        <v>469</v>
      </c>
      <c r="V33" s="35">
        <f t="shared" si="1"/>
        <v>93.8</v>
      </c>
    </row>
    <row r="34" spans="1:22" s="2" customFormat="1" ht="15.75" x14ac:dyDescent="0.25">
      <c r="A34" s="37">
        <v>31</v>
      </c>
      <c r="B34" s="1">
        <v>13704790</v>
      </c>
      <c r="C34" s="1" t="s">
        <v>163</v>
      </c>
      <c r="D34" s="1"/>
      <c r="E34" s="2">
        <v>87</v>
      </c>
      <c r="F34" s="2" t="s">
        <v>30</v>
      </c>
      <c r="G34" s="41">
        <v>81</v>
      </c>
      <c r="H34" s="2" t="s">
        <v>31</v>
      </c>
      <c r="I34" s="40"/>
      <c r="J34" s="40"/>
      <c r="K34" s="2">
        <v>65</v>
      </c>
      <c r="L34" s="2" t="s">
        <v>34</v>
      </c>
      <c r="M34" s="2">
        <v>62</v>
      </c>
      <c r="N34" s="2" t="s">
        <v>34</v>
      </c>
      <c r="Q34" s="2">
        <v>72</v>
      </c>
      <c r="R34" s="2" t="s">
        <v>33</v>
      </c>
      <c r="S34" s="35">
        <v>67</v>
      </c>
      <c r="T34" s="35" t="s">
        <v>34</v>
      </c>
      <c r="U34" s="36">
        <f t="shared" si="0"/>
        <v>367</v>
      </c>
      <c r="V34" s="35">
        <f t="shared" si="1"/>
        <v>73.400000000000006</v>
      </c>
    </row>
    <row r="35" spans="1:22" s="2" customFormat="1" ht="15.75" x14ac:dyDescent="0.25">
      <c r="A35" s="37">
        <v>32</v>
      </c>
      <c r="B35" s="1">
        <v>13704791</v>
      </c>
      <c r="C35" s="1" t="s">
        <v>164</v>
      </c>
      <c r="D35" s="1"/>
      <c r="E35" s="2">
        <v>73</v>
      </c>
      <c r="F35" s="2" t="s">
        <v>33</v>
      </c>
      <c r="G35" s="41"/>
      <c r="I35" s="40">
        <v>51</v>
      </c>
      <c r="J35" s="40" t="s">
        <v>35</v>
      </c>
      <c r="K35" s="2">
        <v>57</v>
      </c>
      <c r="L35" s="2" t="s">
        <v>35</v>
      </c>
      <c r="M35" s="2">
        <v>58</v>
      </c>
      <c r="N35" s="2" t="s">
        <v>35</v>
      </c>
      <c r="O35" s="2">
        <v>76</v>
      </c>
      <c r="P35" s="2" t="s">
        <v>34</v>
      </c>
      <c r="S35" s="35"/>
      <c r="T35" s="35"/>
      <c r="U35" s="36">
        <f t="shared" si="0"/>
        <v>315</v>
      </c>
      <c r="V35" s="35">
        <f t="shared" si="1"/>
        <v>63</v>
      </c>
    </row>
    <row r="36" spans="1:22" s="2" customFormat="1" ht="15.75" x14ac:dyDescent="0.25">
      <c r="A36" s="37">
        <v>33</v>
      </c>
      <c r="B36" s="1">
        <v>13704792</v>
      </c>
      <c r="C36" s="1" t="s">
        <v>165</v>
      </c>
      <c r="D36" s="1"/>
      <c r="E36" s="2">
        <v>75</v>
      </c>
      <c r="F36" s="2" t="s">
        <v>33</v>
      </c>
      <c r="G36" s="41"/>
      <c r="I36" s="40">
        <v>59</v>
      </c>
      <c r="J36" s="40" t="s">
        <v>34</v>
      </c>
      <c r="K36" s="2">
        <v>60</v>
      </c>
      <c r="L36" s="2" t="s">
        <v>35</v>
      </c>
      <c r="M36" s="2">
        <v>60</v>
      </c>
      <c r="N36" s="2" t="s">
        <v>35</v>
      </c>
      <c r="O36" s="2">
        <v>73</v>
      </c>
      <c r="P36" s="2" t="s">
        <v>34</v>
      </c>
      <c r="S36" s="35">
        <v>60</v>
      </c>
      <c r="T36" s="35" t="s">
        <v>35</v>
      </c>
      <c r="U36" s="36">
        <f t="shared" si="0"/>
        <v>327</v>
      </c>
      <c r="V36" s="35">
        <f t="shared" si="1"/>
        <v>65.400000000000006</v>
      </c>
    </row>
    <row r="37" spans="1:22" s="2" customFormat="1" ht="15.75" x14ac:dyDescent="0.25">
      <c r="A37" s="37">
        <v>34</v>
      </c>
      <c r="B37" s="1">
        <v>13704793</v>
      </c>
      <c r="C37" s="1" t="s">
        <v>166</v>
      </c>
      <c r="D37" s="1"/>
      <c r="E37" s="2">
        <v>89</v>
      </c>
      <c r="F37" s="2" t="s">
        <v>30</v>
      </c>
      <c r="G37" s="41"/>
      <c r="I37" s="40">
        <v>81</v>
      </c>
      <c r="J37" s="40" t="s">
        <v>30</v>
      </c>
      <c r="K37" s="2">
        <v>81</v>
      </c>
      <c r="L37" s="2" t="s">
        <v>31</v>
      </c>
      <c r="M37" s="2">
        <v>83</v>
      </c>
      <c r="N37" s="2" t="s">
        <v>30</v>
      </c>
      <c r="O37" s="2">
        <v>90</v>
      </c>
      <c r="P37" s="2" t="s">
        <v>31</v>
      </c>
      <c r="S37" s="35"/>
      <c r="T37" s="35"/>
      <c r="U37" s="36">
        <f t="shared" si="0"/>
        <v>424</v>
      </c>
      <c r="V37" s="35">
        <f t="shared" si="1"/>
        <v>84.8</v>
      </c>
    </row>
    <row r="38" spans="1:22" s="2" customFormat="1" ht="15.75" x14ac:dyDescent="0.25">
      <c r="A38" s="37">
        <v>35</v>
      </c>
      <c r="B38" s="1">
        <v>13704794</v>
      </c>
      <c r="C38" s="1" t="s">
        <v>167</v>
      </c>
      <c r="D38" s="1"/>
      <c r="E38" s="2">
        <v>91</v>
      </c>
      <c r="F38" s="2" t="s">
        <v>30</v>
      </c>
      <c r="G38" s="41"/>
      <c r="I38" s="40">
        <v>72</v>
      </c>
      <c r="J38" s="40" t="s">
        <v>32</v>
      </c>
      <c r="K38" s="2">
        <v>81</v>
      </c>
      <c r="L38" s="2" t="s">
        <v>31</v>
      </c>
      <c r="M38" s="2">
        <v>82</v>
      </c>
      <c r="N38" s="2" t="s">
        <v>31</v>
      </c>
      <c r="Q38" s="2">
        <v>81</v>
      </c>
      <c r="R38" s="2" t="s">
        <v>32</v>
      </c>
      <c r="S38" s="35"/>
      <c r="T38" s="35"/>
      <c r="U38" s="36">
        <f t="shared" si="0"/>
        <v>407</v>
      </c>
      <c r="V38" s="35">
        <f t="shared" si="1"/>
        <v>81.400000000000006</v>
      </c>
    </row>
    <row r="39" spans="1:22" s="2" customFormat="1" ht="15.75" x14ac:dyDescent="0.25">
      <c r="A39" s="37">
        <v>36</v>
      </c>
      <c r="B39" s="1">
        <v>13704795</v>
      </c>
      <c r="C39" s="1" t="s">
        <v>168</v>
      </c>
      <c r="D39" s="1"/>
      <c r="E39" s="2">
        <v>85</v>
      </c>
      <c r="F39" s="2" t="s">
        <v>31</v>
      </c>
      <c r="G39" s="41">
        <v>82</v>
      </c>
      <c r="H39" s="2" t="s">
        <v>30</v>
      </c>
      <c r="I39" s="40"/>
      <c r="J39" s="40"/>
      <c r="K39" s="2">
        <v>79</v>
      </c>
      <c r="L39" s="2" t="s">
        <v>31</v>
      </c>
      <c r="M39" s="2">
        <v>83</v>
      </c>
      <c r="N39" s="2" t="s">
        <v>30</v>
      </c>
      <c r="Q39" s="2">
        <v>77</v>
      </c>
      <c r="R39" s="2" t="s">
        <v>32</v>
      </c>
      <c r="S39" s="35">
        <v>69</v>
      </c>
      <c r="T39" s="35" t="s">
        <v>34</v>
      </c>
      <c r="U39" s="36">
        <f t="shared" si="0"/>
        <v>406</v>
      </c>
      <c r="V39" s="35">
        <f t="shared" si="1"/>
        <v>81.2</v>
      </c>
    </row>
    <row r="40" spans="1:22" s="2" customFormat="1" ht="15.75" x14ac:dyDescent="0.25">
      <c r="A40" s="37">
        <v>37</v>
      </c>
      <c r="B40" s="1">
        <v>13704796</v>
      </c>
      <c r="C40" s="1" t="s">
        <v>169</v>
      </c>
      <c r="D40" s="1"/>
      <c r="E40" s="2">
        <v>76</v>
      </c>
      <c r="F40" s="2" t="s">
        <v>33</v>
      </c>
      <c r="G40" s="41">
        <v>69</v>
      </c>
      <c r="H40" s="2" t="s">
        <v>33</v>
      </c>
      <c r="I40" s="40"/>
      <c r="J40" s="40"/>
      <c r="K40" s="2">
        <v>54</v>
      </c>
      <c r="L40" s="2" t="s">
        <v>35</v>
      </c>
      <c r="M40" s="2">
        <v>57</v>
      </c>
      <c r="N40" s="2" t="s">
        <v>35</v>
      </c>
      <c r="Q40" s="2">
        <v>60</v>
      </c>
      <c r="R40" s="2" t="s">
        <v>35</v>
      </c>
      <c r="S40" s="35">
        <v>62</v>
      </c>
      <c r="T40" s="35" t="s">
        <v>35</v>
      </c>
      <c r="U40" s="36">
        <f t="shared" si="0"/>
        <v>316</v>
      </c>
      <c r="V40" s="35">
        <f t="shared" si="1"/>
        <v>63.2</v>
      </c>
    </row>
    <row r="41" spans="1:22" s="2" customFormat="1" ht="15.75" x14ac:dyDescent="0.25">
      <c r="A41" s="37">
        <v>38</v>
      </c>
      <c r="B41" s="1">
        <v>13704797</v>
      </c>
      <c r="C41" s="1" t="s">
        <v>170</v>
      </c>
      <c r="D41" s="1"/>
      <c r="E41" s="2">
        <v>81</v>
      </c>
      <c r="F41" s="2" t="s">
        <v>32</v>
      </c>
      <c r="G41" s="41"/>
      <c r="I41" s="40">
        <v>71</v>
      </c>
      <c r="J41" s="40" t="s">
        <v>33</v>
      </c>
      <c r="K41" s="2">
        <v>67</v>
      </c>
      <c r="L41" s="2" t="s">
        <v>34</v>
      </c>
      <c r="M41" s="2">
        <v>66</v>
      </c>
      <c r="N41" s="2" t="s">
        <v>33</v>
      </c>
      <c r="O41" s="2">
        <v>81</v>
      </c>
      <c r="P41" s="2" t="s">
        <v>33</v>
      </c>
      <c r="S41" s="35"/>
      <c r="T41" s="35"/>
      <c r="U41" s="36">
        <f t="shared" si="0"/>
        <v>366</v>
      </c>
      <c r="V41" s="35">
        <f t="shared" si="1"/>
        <v>73.2</v>
      </c>
    </row>
    <row r="42" spans="1:22" s="2" customFormat="1" ht="15.75" x14ac:dyDescent="0.25">
      <c r="A42" s="37">
        <v>39</v>
      </c>
      <c r="B42" s="1">
        <v>13704798</v>
      </c>
      <c r="C42" s="1" t="s">
        <v>171</v>
      </c>
      <c r="D42" s="1"/>
      <c r="E42" s="2">
        <v>93</v>
      </c>
      <c r="F42" s="2" t="s">
        <v>29</v>
      </c>
      <c r="G42" s="41"/>
      <c r="I42" s="40">
        <v>76</v>
      </c>
      <c r="J42" s="40" t="s">
        <v>31</v>
      </c>
      <c r="K42" s="2">
        <v>83</v>
      </c>
      <c r="L42" s="2" t="s">
        <v>30</v>
      </c>
      <c r="M42" s="2">
        <v>83</v>
      </c>
      <c r="N42" s="2" t="s">
        <v>30</v>
      </c>
      <c r="O42" s="2">
        <v>93</v>
      </c>
      <c r="P42" s="2" t="s">
        <v>29</v>
      </c>
      <c r="S42" s="35"/>
      <c r="T42" s="35"/>
      <c r="U42" s="36">
        <f t="shared" si="0"/>
        <v>428</v>
      </c>
      <c r="V42" s="35">
        <f t="shared" si="1"/>
        <v>85.6</v>
      </c>
    </row>
    <row r="43" spans="1:22" s="2" customFormat="1" ht="15.75" x14ac:dyDescent="0.25">
      <c r="A43" s="37">
        <v>40</v>
      </c>
      <c r="B43" s="1">
        <v>13704799</v>
      </c>
      <c r="C43" s="1" t="s">
        <v>172</v>
      </c>
      <c r="D43" s="1"/>
      <c r="E43" s="2">
        <v>91</v>
      </c>
      <c r="F43" s="2" t="s">
        <v>30</v>
      </c>
      <c r="G43" s="41"/>
      <c r="I43" s="40">
        <v>81</v>
      </c>
      <c r="J43" s="40" t="s">
        <v>30</v>
      </c>
      <c r="K43" s="2">
        <v>81</v>
      </c>
      <c r="L43" s="2" t="s">
        <v>31</v>
      </c>
      <c r="M43" s="2">
        <v>85</v>
      </c>
      <c r="N43" s="2" t="s">
        <v>30</v>
      </c>
      <c r="O43" s="2">
        <v>93</v>
      </c>
      <c r="P43" s="2" t="s">
        <v>29</v>
      </c>
      <c r="S43" s="35">
        <v>71</v>
      </c>
      <c r="T43" s="35" t="s">
        <v>33</v>
      </c>
      <c r="U43" s="36">
        <f t="shared" si="0"/>
        <v>431</v>
      </c>
      <c r="V43" s="35">
        <f t="shared" si="1"/>
        <v>86.2</v>
      </c>
    </row>
    <row r="44" spans="1:22" s="2" customFormat="1" ht="15.75" x14ac:dyDescent="0.25">
      <c r="A44" s="37">
        <v>41</v>
      </c>
      <c r="B44" s="1">
        <v>13704835</v>
      </c>
      <c r="C44" s="1" t="s">
        <v>173</v>
      </c>
      <c r="D44" s="1"/>
      <c r="E44" s="2">
        <v>84</v>
      </c>
      <c r="F44" s="2" t="s">
        <v>31</v>
      </c>
      <c r="G44" s="41">
        <v>84</v>
      </c>
      <c r="H44" s="2" t="s">
        <v>30</v>
      </c>
      <c r="I44" s="40"/>
      <c r="J44" s="40"/>
      <c r="K44" s="2">
        <v>76</v>
      </c>
      <c r="L44" s="2" t="s">
        <v>32</v>
      </c>
      <c r="M44" s="2">
        <v>72</v>
      </c>
      <c r="N44" s="2" t="s">
        <v>33</v>
      </c>
      <c r="Q44" s="2">
        <v>77</v>
      </c>
      <c r="R44" s="2" t="s">
        <v>32</v>
      </c>
      <c r="S44" s="35"/>
      <c r="T44" s="35"/>
      <c r="U44" s="36">
        <f t="shared" si="0"/>
        <v>393</v>
      </c>
      <c r="V44" s="35">
        <f t="shared" si="1"/>
        <v>78.599999999999994</v>
      </c>
    </row>
    <row r="45" spans="1:22" ht="15.75" x14ac:dyDescent="0.25">
      <c r="A45" s="37">
        <v>42</v>
      </c>
      <c r="B45" s="45"/>
      <c r="C45" s="46" t="s">
        <v>111</v>
      </c>
      <c r="D45" s="47"/>
      <c r="E45" s="48">
        <f t="shared" ref="E45:T45" si="2">COUNTA(E4:E44)</f>
        <v>41</v>
      </c>
      <c r="F45" s="48">
        <f t="shared" si="2"/>
        <v>41</v>
      </c>
      <c r="G45" s="48">
        <f t="shared" si="2"/>
        <v>25</v>
      </c>
      <c r="H45" s="48">
        <f t="shared" si="2"/>
        <v>25</v>
      </c>
      <c r="I45" s="48">
        <f t="shared" si="2"/>
        <v>16</v>
      </c>
      <c r="J45" s="48">
        <f t="shared" si="2"/>
        <v>16</v>
      </c>
      <c r="K45" s="48">
        <f t="shared" si="2"/>
        <v>41</v>
      </c>
      <c r="L45" s="48">
        <f t="shared" si="2"/>
        <v>41</v>
      </c>
      <c r="M45" s="48">
        <f t="shared" si="2"/>
        <v>41</v>
      </c>
      <c r="N45" s="48">
        <f t="shared" si="2"/>
        <v>41</v>
      </c>
      <c r="O45" s="48">
        <f t="shared" si="2"/>
        <v>12</v>
      </c>
      <c r="P45" s="48">
        <f t="shared" si="2"/>
        <v>12</v>
      </c>
      <c r="Q45" s="48">
        <f t="shared" si="2"/>
        <v>29</v>
      </c>
      <c r="R45" s="48">
        <f t="shared" si="2"/>
        <v>29</v>
      </c>
      <c r="S45" s="48">
        <f t="shared" si="2"/>
        <v>16</v>
      </c>
      <c r="T45" s="48">
        <f t="shared" si="2"/>
        <v>16</v>
      </c>
      <c r="U45" s="45"/>
      <c r="V45" s="45"/>
    </row>
    <row r="46" spans="1:22" ht="15.75" x14ac:dyDescent="0.25">
      <c r="A46" s="37">
        <v>43</v>
      </c>
      <c r="B46" s="45"/>
      <c r="C46" s="46" t="s">
        <v>112</v>
      </c>
      <c r="D46" s="47"/>
      <c r="E46" s="49">
        <f>COUNTIF(E4:E44,"&gt;32")-F45</f>
        <v>0</v>
      </c>
      <c r="F46" s="49">
        <f>COUNTIF(F4:F44,"=E")</f>
        <v>0</v>
      </c>
      <c r="G46" s="49">
        <f>COUNTIF(G4:G44,"&gt;32")-H45</f>
        <v>0</v>
      </c>
      <c r="H46" s="49">
        <f>COUNTIF(H4:H44,"=E")</f>
        <v>0</v>
      </c>
      <c r="I46" s="49">
        <f>COUNTIF(I4:I44,"&gt;32")-J45</f>
        <v>0</v>
      </c>
      <c r="J46" s="49">
        <f>COUNTIF(J4:J44,"=E")</f>
        <v>0</v>
      </c>
      <c r="K46" s="49">
        <f>COUNTIF(K4:K44,"&gt;32")-L45</f>
        <v>0</v>
      </c>
      <c r="L46" s="49">
        <f>COUNTIF(L4:L44,"=E")</f>
        <v>0</v>
      </c>
      <c r="M46" s="49">
        <f>COUNTIF(M4:M44,"&gt;32")-N45</f>
        <v>0</v>
      </c>
      <c r="N46" s="49">
        <f>COUNTIF(N4:N44,"=E")</f>
        <v>0</v>
      </c>
      <c r="O46" s="49">
        <f>COUNTIF(O4:O44,"&gt;32")-P45</f>
        <v>0</v>
      </c>
      <c r="P46" s="49">
        <f>COUNTIF(P4:P44,"=E")</f>
        <v>0</v>
      </c>
      <c r="Q46" s="49">
        <f>COUNTIF(Q4:Q44,"&gt;32")-R45</f>
        <v>0</v>
      </c>
      <c r="R46" s="49">
        <f>COUNTIF(R4:R44,"=E")</f>
        <v>0</v>
      </c>
      <c r="S46" s="49">
        <f>COUNTIF(S4:S44,"&gt;32")-T45</f>
        <v>0</v>
      </c>
      <c r="T46" s="49">
        <f>COUNTIF(T4:T44,"=E")</f>
        <v>0</v>
      </c>
      <c r="U46" s="45"/>
      <c r="V46" s="45"/>
    </row>
    <row r="50" spans="3:7" ht="17.25" x14ac:dyDescent="0.3">
      <c r="C50" s="30" t="s">
        <v>117</v>
      </c>
      <c r="D50" s="31"/>
      <c r="E50" s="31"/>
      <c r="F50" s="31"/>
      <c r="G50" s="31">
        <f>COUNTA(C4:C44)</f>
        <v>41</v>
      </c>
    </row>
    <row r="51" spans="3:7" ht="17.25" x14ac:dyDescent="0.3">
      <c r="C51" s="30" t="s">
        <v>13</v>
      </c>
      <c r="D51" s="31"/>
      <c r="E51" s="31"/>
      <c r="F51" s="31"/>
      <c r="G51" s="31">
        <f>COUNTIF(D4:D44,"BOY")</f>
        <v>0</v>
      </c>
    </row>
    <row r="52" spans="3:7" ht="17.25" x14ac:dyDescent="0.3">
      <c r="C52" s="30" t="s">
        <v>14</v>
      </c>
      <c r="D52" s="31"/>
      <c r="E52" s="31"/>
      <c r="F52" s="31"/>
      <c r="G52" s="31">
        <f>COUNTIF(D4:D44,"GIRL")</f>
        <v>0</v>
      </c>
    </row>
  </sheetData>
  <mergeCells count="2">
    <mergeCell ref="A1:V1"/>
    <mergeCell ref="A2:V2"/>
  </mergeCells>
  <conditionalFormatting sqref="V4:V44">
    <cfRule type="cellIs" dxfId="5" priority="2" operator="greaterThan">
      <formula>90</formula>
    </cfRule>
  </conditionalFormatting>
  <conditionalFormatting sqref="E4:T44">
    <cfRule type="cellIs" dxfId="4" priority="1" operator="equal">
      <formula>"E"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selection activeCell="C14" sqref="C14"/>
    </sheetView>
  </sheetViews>
  <sheetFormatPr defaultRowHeight="15" x14ac:dyDescent="0.25"/>
  <cols>
    <col min="1" max="1" width="11.28515625" style="1" customWidth="1"/>
    <col min="2" max="2" width="20.85546875" style="1" customWidth="1"/>
    <col min="3" max="3" width="15.5703125" style="1" customWidth="1"/>
    <col min="4" max="4" width="14.5703125" style="1" customWidth="1"/>
    <col min="5" max="5" width="20.5703125" style="1" customWidth="1"/>
    <col min="6" max="6" width="19.140625" style="1" customWidth="1"/>
    <col min="7" max="7" width="17.5703125" style="1" customWidth="1"/>
    <col min="8" max="8" width="13.28515625" style="1" customWidth="1"/>
    <col min="9" max="30" width="9.140625" style="2"/>
    <col min="31" max="16384" width="9.140625" style="1"/>
  </cols>
  <sheetData>
    <row r="1" spans="1:30" s="16" customFormat="1" ht="29.25" customHeight="1" x14ac:dyDescent="0.35">
      <c r="A1" s="77" t="s">
        <v>175</v>
      </c>
      <c r="B1" s="78"/>
      <c r="C1" s="78"/>
      <c r="D1" s="78"/>
      <c r="E1" s="78"/>
      <c r="F1" s="78"/>
      <c r="G1" s="78"/>
      <c r="H1" s="7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15" customFormat="1" ht="29.25" customHeight="1" x14ac:dyDescent="0.35">
      <c r="A2" s="80" t="s">
        <v>132</v>
      </c>
      <c r="B2" s="81"/>
      <c r="C2" s="81"/>
      <c r="D2" s="81"/>
      <c r="E2" s="81"/>
      <c r="F2" s="81"/>
      <c r="G2" s="81"/>
      <c r="H2" s="82"/>
      <c r="I2" s="51"/>
      <c r="J2" s="51"/>
      <c r="K2" s="51"/>
      <c r="L2" s="51"/>
      <c r="M2" s="51"/>
      <c r="N2" s="51"/>
      <c r="O2" s="51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0" s="29" customFormat="1" ht="51.75" customHeight="1" x14ac:dyDescent="0.25">
      <c r="A3" s="54" t="s">
        <v>0</v>
      </c>
      <c r="B3" s="54" t="s">
        <v>6</v>
      </c>
      <c r="C3" s="54" t="s">
        <v>7</v>
      </c>
      <c r="D3" s="54" t="s">
        <v>8</v>
      </c>
      <c r="E3" s="54" t="s">
        <v>9</v>
      </c>
      <c r="F3" s="54" t="s">
        <v>10</v>
      </c>
      <c r="G3" s="54" t="s">
        <v>11</v>
      </c>
      <c r="H3" s="54" t="s">
        <v>20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x14ac:dyDescent="0.25">
      <c r="A4" s="1">
        <v>1</v>
      </c>
      <c r="B4" s="1" t="s">
        <v>116</v>
      </c>
      <c r="C4" s="1">
        <v>36</v>
      </c>
      <c r="D4" s="1">
        <v>34</v>
      </c>
      <c r="E4" s="1">
        <v>2</v>
      </c>
      <c r="F4" s="1">
        <v>0</v>
      </c>
      <c r="G4" s="33">
        <f>D4/C4*100</f>
        <v>94.444444444444443</v>
      </c>
      <c r="H4" s="33">
        <v>54.8</v>
      </c>
    </row>
    <row r="7" spans="1:30" s="10" customFormat="1" ht="52.5" customHeight="1" x14ac:dyDescent="0.25">
      <c r="A7" s="9" t="s">
        <v>15</v>
      </c>
      <c r="B7" s="83" t="s">
        <v>16</v>
      </c>
      <c r="C7" s="84"/>
      <c r="D7" s="84"/>
      <c r="E7" s="84"/>
      <c r="F7" s="84"/>
      <c r="G7" s="84"/>
      <c r="H7" s="85"/>
      <c r="I7" s="43"/>
      <c r="J7" s="4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0" ht="15.75" x14ac:dyDescent="0.25">
      <c r="A8" s="11"/>
    </row>
    <row r="9" spans="1:30" x14ac:dyDescent="0.25">
      <c r="A9" s="14"/>
      <c r="G9" s="75" t="s">
        <v>123</v>
      </c>
      <c r="H9" s="76"/>
    </row>
    <row r="10" spans="1:30" x14ac:dyDescent="0.25">
      <c r="A10" s="14"/>
      <c r="G10" s="75" t="s">
        <v>76</v>
      </c>
      <c r="H10" s="76"/>
    </row>
    <row r="13" spans="1:30" x14ac:dyDescent="0.25">
      <c r="C13" s="12"/>
    </row>
  </sheetData>
  <mergeCells count="5">
    <mergeCell ref="G10:H10"/>
    <mergeCell ref="G9:H9"/>
    <mergeCell ref="A1:H1"/>
    <mergeCell ref="A2:H2"/>
    <mergeCell ref="B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A3" sqref="A3:A4"/>
    </sheetView>
  </sheetViews>
  <sheetFormatPr defaultRowHeight="15" x14ac:dyDescent="0.25"/>
  <cols>
    <col min="1" max="1" width="7.140625" style="1" customWidth="1"/>
    <col min="2" max="2" width="14.42578125" style="1" customWidth="1"/>
    <col min="3" max="3" width="11.5703125" style="1" customWidth="1"/>
    <col min="4" max="4" width="9.140625" style="1"/>
    <col min="5" max="5" width="11.140625" style="1" customWidth="1"/>
    <col min="6" max="6" width="12.5703125" style="1" customWidth="1"/>
    <col min="7" max="7" width="11.28515625" style="1" customWidth="1"/>
    <col min="8" max="9" width="12.85546875" style="1" customWidth="1"/>
    <col min="10" max="15" width="9.140625" style="1"/>
    <col min="16" max="30" width="9.140625" style="2"/>
    <col min="31" max="16384" width="9.140625" style="1"/>
  </cols>
  <sheetData>
    <row r="1" spans="1:30" s="18" customFormat="1" ht="30.75" customHeight="1" x14ac:dyDescent="0.3">
      <c r="A1" s="86" t="s">
        <v>124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17" customFormat="1" ht="22.5" customHeight="1" x14ac:dyDescent="0.3">
      <c r="A2" s="86" t="s">
        <v>176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s="20" customFormat="1" ht="43.5" customHeight="1" x14ac:dyDescent="0.25">
      <c r="A3" s="88" t="s">
        <v>0</v>
      </c>
      <c r="B3" s="88" t="s">
        <v>19</v>
      </c>
      <c r="C3" s="90" t="s">
        <v>7</v>
      </c>
      <c r="D3" s="90" t="s">
        <v>8</v>
      </c>
      <c r="E3" s="90" t="s">
        <v>9</v>
      </c>
      <c r="F3" s="90" t="s">
        <v>10</v>
      </c>
      <c r="G3" s="90" t="s">
        <v>11</v>
      </c>
      <c r="H3" s="88" t="s">
        <v>20</v>
      </c>
      <c r="I3" s="55"/>
      <c r="J3" s="87" t="s">
        <v>69</v>
      </c>
      <c r="K3" s="87"/>
      <c r="L3" s="87"/>
      <c r="M3" s="87"/>
      <c r="N3" s="87"/>
      <c r="O3" s="8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28" customFormat="1" ht="48.75" customHeight="1" x14ac:dyDescent="0.25">
      <c r="A4" s="89"/>
      <c r="B4" s="89"/>
      <c r="C4" s="89"/>
      <c r="D4" s="89"/>
      <c r="E4" s="89"/>
      <c r="F4" s="89"/>
      <c r="G4" s="89"/>
      <c r="H4" s="89"/>
      <c r="I4" s="56" t="s">
        <v>105</v>
      </c>
      <c r="J4" s="54" t="s">
        <v>70</v>
      </c>
      <c r="K4" s="54" t="s">
        <v>71</v>
      </c>
      <c r="L4" s="54" t="s">
        <v>72</v>
      </c>
      <c r="M4" s="54" t="s">
        <v>73</v>
      </c>
      <c r="N4" s="54" t="s">
        <v>74</v>
      </c>
      <c r="O4" s="55" t="s">
        <v>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0" x14ac:dyDescent="0.25">
      <c r="A5" s="13">
        <v>1</v>
      </c>
      <c r="B5" s="1" t="s">
        <v>113</v>
      </c>
      <c r="C5" s="34">
        <f>'Result Analysis'!E45</f>
        <v>41</v>
      </c>
      <c r="D5" s="34">
        <f>'Result Analysis'!E46</f>
        <v>0</v>
      </c>
      <c r="E5" s="34">
        <f>'Result Analysis'!F$46</f>
        <v>0</v>
      </c>
      <c r="F5" s="1">
        <v>0</v>
      </c>
      <c r="G5" s="34">
        <f>D5/C5*100</f>
        <v>0</v>
      </c>
      <c r="H5" s="32">
        <f>'Teacherwise Result'!T4</f>
        <v>61.585365853658537</v>
      </c>
      <c r="I5" s="34">
        <f>COUNTIF('Result Analysis'!$E$4:$E$44,"&lt;33")</f>
        <v>0</v>
      </c>
      <c r="J5" s="34">
        <f>SUM(COUNTIF('Result Analysis'!$E$4:$E$44,"&gt;=33")-COUNTIF('Result Analysis'!$E$4:$E$44,"&gt;44"))</f>
        <v>0</v>
      </c>
      <c r="K5" s="34">
        <f>SUM(COUNTIF('Result Analysis'!$E$4:$E$44,"&gt;=45")-COUNTIF('Result Analysis'!$E$4:$E$44,"&gt;59"))</f>
        <v>0</v>
      </c>
      <c r="L5" s="34">
        <f>SUM(COUNTIF('Result Analysis'!$E$4:$E$44,"&gt;=60")-COUNTIF('Result Analysis'!$E$4:$E$44,"&gt;74"))</f>
        <v>4</v>
      </c>
      <c r="M5" s="34">
        <f>SUM(COUNTIF('Result Analysis'!$E$4:$E$44,"&gt;=75")-COUNTIF('Result Analysis'!$E$4:$E$44,"&gt;89"))</f>
        <v>27</v>
      </c>
      <c r="N5" s="34">
        <f>COUNTIF('Result Analysis'!$E$4:$E$44,"&gt;=90")</f>
        <v>10</v>
      </c>
      <c r="O5" s="34">
        <f>SUM(J5:N5)</f>
        <v>41</v>
      </c>
    </row>
    <row r="6" spans="1:30" x14ac:dyDescent="0.25">
      <c r="A6" s="13">
        <v>2</v>
      </c>
      <c r="B6" s="1" t="s">
        <v>114</v>
      </c>
      <c r="C6" s="34">
        <f>'Result Analysis'!G45</f>
        <v>25</v>
      </c>
      <c r="D6" s="34">
        <f>'Result Analysis'!G46</f>
        <v>0</v>
      </c>
      <c r="E6" s="34">
        <f>'Result Analysis'!H$46</f>
        <v>0</v>
      </c>
      <c r="F6" s="1">
        <v>0</v>
      </c>
      <c r="G6" s="34">
        <f t="shared" ref="G6:G12" si="0">D6/C6*100</f>
        <v>0</v>
      </c>
      <c r="H6" s="32">
        <f>'Teacherwise Result'!T5</f>
        <v>68.5</v>
      </c>
      <c r="I6" s="34">
        <f>COUNTIF('Result Analysis'!$G$4:$G$44,"&lt;33")</f>
        <v>0</v>
      </c>
      <c r="J6" s="34">
        <f>SUM(COUNTIF('Result Analysis'!$G$4:$G$44,"&gt;=33")-COUNTIF('Result Analysis'!$G$4:$G$44,"&gt;44"))</f>
        <v>0</v>
      </c>
      <c r="K6" s="34">
        <f>SUM(COUNTIF('Result Analysis'!$G$4:$G$44,"&gt;=45")-COUNTIF('Result Analysis'!$G$4:$G$44,"&gt;59"))</f>
        <v>0</v>
      </c>
      <c r="L6" s="34">
        <f>SUM(COUNTIF('Result Analysis'!$G$4:$G$44,"&gt;=60")-COUNTIF('Result Analysis'!$G$4:$G$44,"&gt;74"))</f>
        <v>4</v>
      </c>
      <c r="M6" s="34">
        <f>SUM(COUNTIF('Result Analysis'!$G$4:$G$44,"&gt;=75")-COUNTIF('Result Analysis'!$G$4:$G$44,"&gt;89"))</f>
        <v>15</v>
      </c>
      <c r="N6" s="34">
        <f>COUNTIF('Result Analysis'!$G$4:$G$44,"&gt;=90")</f>
        <v>6</v>
      </c>
      <c r="O6" s="34">
        <f t="shared" ref="O6:O12" si="1">SUM(J6:N6)</f>
        <v>25</v>
      </c>
    </row>
    <row r="7" spans="1:30" x14ac:dyDescent="0.25">
      <c r="A7" s="13">
        <v>3</v>
      </c>
      <c r="B7" s="2" t="s">
        <v>125</v>
      </c>
      <c r="C7" s="34">
        <f>'Result Analysis'!I45</f>
        <v>16</v>
      </c>
      <c r="D7" s="34">
        <f>'Result Analysis'!I$46</f>
        <v>0</v>
      </c>
      <c r="E7" s="34">
        <f>'Result Analysis'!J$46</f>
        <v>0</v>
      </c>
      <c r="F7" s="1">
        <v>0</v>
      </c>
      <c r="G7" s="34">
        <f t="shared" si="0"/>
        <v>0</v>
      </c>
      <c r="H7" s="32">
        <f>'Teacherwise Result'!T6</f>
        <v>50.78125</v>
      </c>
      <c r="I7" s="34">
        <f>COUNTIF('Result Analysis'!$I$4:$I$44,"&lt;33")</f>
        <v>0</v>
      </c>
      <c r="J7" s="34">
        <f>SUM(COUNTIF('Result Analysis'!$I$4:$I$44,"&gt;=33")-COUNTIF('Result Analysis'!$I$4:$I$44,"&gt;44"))</f>
        <v>0</v>
      </c>
      <c r="K7" s="34">
        <f>SUM(COUNTIF('Result Analysis'!$I$4:$I$44,"&gt;=45")-COUNTIF('Result Analysis'!$I$4:$I$44,"&gt;59"))</f>
        <v>3</v>
      </c>
      <c r="L7" s="34">
        <f>SUM(COUNTIF('Result Analysis'!$I$4:$I$44,"&gt;=60")-COUNTIF('Result Analysis'!$I$4:$I$44,"&gt;74"))</f>
        <v>6</v>
      </c>
      <c r="M7" s="34">
        <f>SUM(COUNTIF('Result Analysis'!$I$4:$I$44,"&gt;=75")-COUNTIF('Result Analysis'!$I$4:$I$44,"&gt;89"))</f>
        <v>5</v>
      </c>
      <c r="N7" s="34">
        <f>COUNTIF('Result Analysis'!$I$4:$I$44,"&gt;=90")</f>
        <v>2</v>
      </c>
      <c r="O7" s="34">
        <f t="shared" si="1"/>
        <v>16</v>
      </c>
    </row>
    <row r="8" spans="1:30" x14ac:dyDescent="0.25">
      <c r="A8" s="13">
        <v>4</v>
      </c>
      <c r="B8" s="1" t="s">
        <v>106</v>
      </c>
      <c r="C8" s="34">
        <f>'Result Analysis'!K45</f>
        <v>41</v>
      </c>
      <c r="D8" s="34">
        <f>'Result Analysis'!K$46</f>
        <v>0</v>
      </c>
      <c r="E8" s="34">
        <f>'Result Analysis'!L$46</f>
        <v>0</v>
      </c>
      <c r="F8" s="1">
        <v>0</v>
      </c>
      <c r="G8" s="34">
        <f t="shared" si="0"/>
        <v>0</v>
      </c>
      <c r="H8" s="32">
        <f>'Teacherwise Result'!T7</f>
        <v>40.243902439024389</v>
      </c>
      <c r="I8" s="34">
        <f>COUNTIF('Result Analysis'!$K$4:$K$44,"&lt;33")</f>
        <v>0</v>
      </c>
      <c r="J8" s="34">
        <f>SUM(COUNTIF('Result Analysis'!$K$4:$K$44,"&gt;=33")-COUNTIF('Result Analysis'!$K$4:$K$44,"&gt;44"))</f>
        <v>0</v>
      </c>
      <c r="K8" s="34">
        <f>SUM(COUNTIF('Result Analysis'!$K$4:$K$44,"&gt;=45")-COUNTIF('Result Analysis'!$K$4:$K$44,"&gt;59"))</f>
        <v>8</v>
      </c>
      <c r="L8" s="34">
        <f>SUM(COUNTIF('Result Analysis'!$K$4:$K$44,"&gt;=60")-COUNTIF('Result Analysis'!$K$4:$K$44,"&gt;74"))</f>
        <v>19</v>
      </c>
      <c r="M8" s="34">
        <f>SUM(COUNTIF('Result Analysis'!$K$4:$K$44,"&gt;=75")-COUNTIF('Result Analysis'!$K$4:$K$44,"&gt;89"))</f>
        <v>9</v>
      </c>
      <c r="N8" s="34">
        <f>COUNTIF('Result Analysis'!$K$4:$K$44,"&gt;=90")</f>
        <v>5</v>
      </c>
      <c r="O8" s="34">
        <f t="shared" si="1"/>
        <v>41</v>
      </c>
    </row>
    <row r="9" spans="1:30" x14ac:dyDescent="0.25">
      <c r="A9" s="13">
        <v>5</v>
      </c>
      <c r="B9" s="2" t="s">
        <v>107</v>
      </c>
      <c r="C9" s="34">
        <f>'Result Analysis'!M45</f>
        <v>41</v>
      </c>
      <c r="D9" s="34">
        <f>'Result Analysis'!M$46</f>
        <v>0</v>
      </c>
      <c r="E9" s="34">
        <f>'Result Analysis'!N$46</f>
        <v>0</v>
      </c>
      <c r="F9" s="1">
        <v>0</v>
      </c>
      <c r="G9" s="34">
        <f t="shared" si="0"/>
        <v>0</v>
      </c>
      <c r="H9" s="32">
        <f>'Teacherwise Result'!T8</f>
        <v>41.768292682926827</v>
      </c>
      <c r="I9" s="34">
        <f>COUNTIF('Result Analysis'!$M$4:$M$44,"&lt;33")</f>
        <v>0</v>
      </c>
      <c r="J9" s="34">
        <f>SUM(COUNTIF('Result Analysis'!$M$4:$M$44,"&gt;=33")-COUNTIF('Result Analysis'!$M$4:$M$44,"&gt;44"))</f>
        <v>0</v>
      </c>
      <c r="K9" s="34">
        <f>SUM(COUNTIF('Result Analysis'!$M$4:$M$44,"&gt;=45")-COUNTIF('Result Analysis'!$M$4:$M$44,"&gt;59"))</f>
        <v>6</v>
      </c>
      <c r="L9" s="34">
        <f>SUM(COUNTIF('Result Analysis'!$M$4:$M$44,"&gt;=60")-COUNTIF('Result Analysis'!$M$4:$M$44,"&gt;74"))</f>
        <v>21</v>
      </c>
      <c r="M9" s="34">
        <f>SUM(COUNTIF('Result Analysis'!$M$4:$M$44,"&gt;=75")-COUNTIF('Result Analysis'!$M$4:$M$44,"&gt;89"))</f>
        <v>9</v>
      </c>
      <c r="N9" s="34">
        <f>COUNTIF('Result Analysis'!$M$4:$M$44,"&gt;=90")</f>
        <v>5</v>
      </c>
      <c r="O9" s="34">
        <f t="shared" si="1"/>
        <v>41</v>
      </c>
    </row>
    <row r="10" spans="1:30" x14ac:dyDescent="0.25">
      <c r="A10" s="13">
        <v>6</v>
      </c>
      <c r="B10" s="1" t="s">
        <v>131</v>
      </c>
      <c r="C10" s="34">
        <f>'Result Analysis'!O45</f>
        <v>12</v>
      </c>
      <c r="D10" s="34">
        <f>'Result Analysis'!O$46</f>
        <v>0</v>
      </c>
      <c r="E10" s="34">
        <f>'Result Analysis'!P$46</f>
        <v>0</v>
      </c>
      <c r="F10" s="1">
        <v>0</v>
      </c>
      <c r="G10" s="34">
        <f t="shared" si="0"/>
        <v>0</v>
      </c>
      <c r="H10" s="32">
        <f>'Teacherwise Result'!T9</f>
        <v>54.166666666666664</v>
      </c>
      <c r="I10" s="34">
        <f>COUNTIF('Result Analysis'!$O$4:$O$44,"&lt;33")</f>
        <v>0</v>
      </c>
      <c r="J10" s="34">
        <f>SUM(COUNTIF('Result Analysis'!$O$4:$O$44,"&gt;=33")-COUNTIF('Result Analysis'!$O$4:$O$44,"&gt;44"))</f>
        <v>0</v>
      </c>
      <c r="K10" s="34">
        <f>SUM(COUNTIF('Result Analysis'!$O$4:$O$44,"&gt;=45")-COUNTIF('Result Analysis'!$O$4:$O$44,"&gt;59"))</f>
        <v>0</v>
      </c>
      <c r="L10" s="34">
        <f>SUM(COUNTIF('Result Analysis'!$O$4:$O$44,"&gt;=60")-COUNTIF('Result Analysis'!$O$4:$O$44,"&gt;74"))</f>
        <v>2</v>
      </c>
      <c r="M10" s="34">
        <f>SUM(COUNTIF('Result Analysis'!$O$4:$O$44,"&gt;=75")-COUNTIF('Result Analysis'!$O$4:$O$44,"&gt;89"))</f>
        <v>4</v>
      </c>
      <c r="N10" s="34">
        <f>COUNTIF('Result Analysis'!$O$4:$O$44,"&gt;=90")</f>
        <v>6</v>
      </c>
      <c r="O10" s="34">
        <f t="shared" si="1"/>
        <v>12</v>
      </c>
    </row>
    <row r="11" spans="1:30" x14ac:dyDescent="0.25">
      <c r="A11" s="13">
        <v>7</v>
      </c>
      <c r="B11" s="1" t="s">
        <v>115</v>
      </c>
      <c r="C11" s="34">
        <f>'Result Analysis'!Q45</f>
        <v>29</v>
      </c>
      <c r="D11" s="34">
        <f>'Result Analysis'!Q$46</f>
        <v>0</v>
      </c>
      <c r="E11" s="34">
        <f>'Result Analysis'!R$46</f>
        <v>0</v>
      </c>
      <c r="F11" s="1">
        <v>0</v>
      </c>
      <c r="G11" s="34">
        <f t="shared" si="0"/>
        <v>0</v>
      </c>
      <c r="H11" s="32">
        <f>'Teacherwise Result'!T10</f>
        <v>46.120689655172413</v>
      </c>
      <c r="I11" s="34">
        <f>COUNTIF('Result Analysis'!$Q$4:$Q$44,"&lt;33")</f>
        <v>0</v>
      </c>
      <c r="J11" s="34">
        <f>SUM(COUNTIF('Result Analysis'!$Q$4:$Q$44,"&gt;=33")-COUNTIF('Result Analysis'!$Q$4:$Q$44,"&gt;44"))</f>
        <v>0</v>
      </c>
      <c r="K11" s="34">
        <f>SUM(COUNTIF('Result Analysis'!$Q$4:$Q$44,"&gt;=45")-COUNTIF('Result Analysis'!$Q$4:$Q$44,"&gt;59"))</f>
        <v>3</v>
      </c>
      <c r="L11" s="34">
        <f>SUM(COUNTIF('Result Analysis'!$Q$4:$Q$44,"&gt;=60")-COUNTIF('Result Analysis'!$Q$4:$Q$44,"&gt;74"))</f>
        <v>7</v>
      </c>
      <c r="M11" s="34">
        <f>SUM(COUNTIF('Result Analysis'!$Q$4:$Q$44,"&gt;=75")-COUNTIF('Result Analysis'!$Q$4:$Q$44,"&gt;89"))</f>
        <v>15</v>
      </c>
      <c r="N11" s="34">
        <f>COUNTIF('Result Analysis'!$Q$4:$Q$44,"&gt;=90")</f>
        <v>4</v>
      </c>
      <c r="O11" s="34">
        <f t="shared" si="1"/>
        <v>29</v>
      </c>
    </row>
    <row r="12" spans="1:30" x14ac:dyDescent="0.25">
      <c r="A12" s="13">
        <v>9</v>
      </c>
      <c r="B12" s="1" t="s">
        <v>126</v>
      </c>
      <c r="C12" s="34">
        <f>'Result Analysis'!S45</f>
        <v>16</v>
      </c>
      <c r="D12" s="34">
        <f>'Result Analysis'!S$46</f>
        <v>0</v>
      </c>
      <c r="E12" s="34">
        <f>'Result Analysis'!T$46</f>
        <v>0</v>
      </c>
      <c r="F12" s="1">
        <v>0</v>
      </c>
      <c r="G12" s="34">
        <f t="shared" si="0"/>
        <v>0</v>
      </c>
      <c r="H12" s="32">
        <f>'Teacherwise Result'!T11</f>
        <v>26.5625</v>
      </c>
      <c r="I12" s="34">
        <f>COUNTIF('Result Analysis'!$S$4:$S$44,"&lt;33")</f>
        <v>0</v>
      </c>
      <c r="J12" s="34">
        <f>SUM(COUNTIF('Result Analysis'!$S$4:$S$44,"&gt;=33")-COUNTIF('Result Analysis'!$S$4:$S$44,"&gt;44"))</f>
        <v>0</v>
      </c>
      <c r="K12" s="34">
        <f>SUM(COUNTIF('Result Analysis'!$S$4:$S$44,"&gt;=45")-COUNTIF('Result Analysis'!$S$4:$S$44,"&gt;59"))</f>
        <v>2</v>
      </c>
      <c r="L12" s="34">
        <f>SUM(COUNTIF('Result Analysis'!$S$4:$S$44,"&gt;=60")-COUNTIF('Result Analysis'!$S$4:$S$44,"&gt;74"))</f>
        <v>12</v>
      </c>
      <c r="M12" s="34">
        <f>SUM(COUNTIF('Result Analysis'!$S$4:$S$44,"&gt;=75")-COUNTIF('Result Analysis'!$S$4:$S$44,"&gt;89"))</f>
        <v>2</v>
      </c>
      <c r="N12" s="34">
        <f>COUNTIF('Result Analysis'!$S$4:$S$44,"&gt;=90")</f>
        <v>0</v>
      </c>
      <c r="O12" s="34">
        <f t="shared" si="1"/>
        <v>16</v>
      </c>
    </row>
    <row r="15" spans="1:30" x14ac:dyDescent="0.25">
      <c r="L15" s="75" t="s">
        <v>127</v>
      </c>
      <c r="M15" s="76"/>
    </row>
    <row r="16" spans="1:30" x14ac:dyDescent="0.25">
      <c r="L16" s="75" t="s">
        <v>76</v>
      </c>
      <c r="M16" s="76"/>
    </row>
  </sheetData>
  <mergeCells count="13">
    <mergeCell ref="L15:M15"/>
    <mergeCell ref="L16:M16"/>
    <mergeCell ref="A1:O1"/>
    <mergeCell ref="A2:O2"/>
    <mergeCell ref="J3:O3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workbookViewId="0">
      <selection activeCell="A3" sqref="A3"/>
    </sheetView>
  </sheetViews>
  <sheetFormatPr defaultRowHeight="15" x14ac:dyDescent="0.25"/>
  <cols>
    <col min="1" max="1" width="5.42578125" style="1" customWidth="1"/>
    <col min="2" max="2" width="20.7109375" style="1" customWidth="1"/>
    <col min="3" max="3" width="11.7109375" style="1" customWidth="1"/>
    <col min="4" max="4" width="14.42578125" style="1" customWidth="1"/>
    <col min="5" max="5" width="10.28515625" style="1" customWidth="1"/>
    <col min="6" max="6" width="9.140625" style="1"/>
    <col min="7" max="7" width="6.140625" style="1" customWidth="1"/>
    <col min="8" max="8" width="5.85546875" style="1" customWidth="1"/>
    <col min="9" max="9" width="6" style="1" customWidth="1"/>
    <col min="10" max="10" width="5.7109375" style="1" customWidth="1"/>
    <col min="11" max="11" width="8.28515625" style="1" customWidth="1"/>
    <col min="12" max="13" width="5.85546875" style="1" customWidth="1"/>
    <col min="14" max="14" width="6.140625" style="1" customWidth="1"/>
    <col min="15" max="15" width="4.85546875" style="1" customWidth="1"/>
    <col min="16" max="16" width="9.140625" style="1"/>
    <col min="17" max="17" width="10.42578125" style="1" customWidth="1"/>
    <col min="18" max="20" width="9.140625" style="1"/>
    <col min="21" max="34" width="9.140625" style="2"/>
    <col min="35" max="16384" width="9.140625" style="1"/>
  </cols>
  <sheetData>
    <row r="1" spans="1:34" s="16" customFormat="1" ht="24.75" customHeight="1" x14ac:dyDescent="0.35">
      <c r="A1" s="80" t="s">
        <v>124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s="19" customFormat="1" ht="30" customHeight="1" x14ac:dyDescent="0.35">
      <c r="A2" s="91" t="s">
        <v>177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3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s="21" customFormat="1" ht="30" x14ac:dyDescent="0.25">
      <c r="A3" s="60" t="s">
        <v>0</v>
      </c>
      <c r="B3" s="60" t="s">
        <v>17</v>
      </c>
      <c r="C3" s="60" t="s">
        <v>18</v>
      </c>
      <c r="D3" s="60" t="s">
        <v>19</v>
      </c>
      <c r="E3" s="60" t="s">
        <v>22</v>
      </c>
      <c r="F3" s="60" t="s">
        <v>8</v>
      </c>
      <c r="G3" s="60" t="s">
        <v>38</v>
      </c>
      <c r="H3" s="60" t="s">
        <v>40</v>
      </c>
      <c r="I3" s="60" t="s">
        <v>39</v>
      </c>
      <c r="J3" s="60" t="s">
        <v>41</v>
      </c>
      <c r="K3" s="60" t="s">
        <v>42</v>
      </c>
      <c r="L3" s="60" t="s">
        <v>43</v>
      </c>
      <c r="M3" s="60" t="s">
        <v>44</v>
      </c>
      <c r="N3" s="60" t="s">
        <v>45</v>
      </c>
      <c r="O3" s="60" t="s">
        <v>46</v>
      </c>
      <c r="P3" s="60" t="s">
        <v>37</v>
      </c>
      <c r="Q3" s="60" t="s">
        <v>65</v>
      </c>
      <c r="R3" s="60" t="s">
        <v>66</v>
      </c>
      <c r="S3" s="60" t="s">
        <v>67</v>
      </c>
      <c r="T3" s="60" t="s">
        <v>68</v>
      </c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x14ac:dyDescent="0.25">
      <c r="A4" s="1">
        <v>1</v>
      </c>
      <c r="C4" s="1" t="s">
        <v>129</v>
      </c>
      <c r="D4" s="1" t="s">
        <v>113</v>
      </c>
      <c r="E4" s="34">
        <f>'Subjectwise Result'!C5</f>
        <v>41</v>
      </c>
      <c r="F4" s="34">
        <f>'Subjectwise Result'!D5</f>
        <v>0</v>
      </c>
      <c r="G4" s="1">
        <f>COUNTIF('Result Analysis'!$F$4:$F$44,"=A1")</f>
        <v>3</v>
      </c>
      <c r="H4" s="1">
        <f>COUNTIF('Result Analysis'!$F$4:$F$44,"=A2")</f>
        <v>3</v>
      </c>
      <c r="I4" s="1">
        <f>COUNTIF('Result Analysis'!$F$4:$F$44,"=B1")</f>
        <v>10</v>
      </c>
      <c r="J4" s="1">
        <f>COUNTIF('Result Analysis'!$F$4:$F$44,"=B2")</f>
        <v>8</v>
      </c>
      <c r="K4" s="1">
        <f>COUNTIF('Result Analysis'!$F$4:$F$44,"=C1")</f>
        <v>9</v>
      </c>
      <c r="L4" s="1">
        <f>COUNTIF('Result Analysis'!$F$4:$F$44,"=C2")</f>
        <v>5</v>
      </c>
      <c r="M4" s="1">
        <f>COUNTIF('Result Analysis'!$F$4:$F$44,"=D1")</f>
        <v>3</v>
      </c>
      <c r="N4" s="1">
        <f>COUNTIF('Result Analysis'!$F$4:$F$44,"=D2")</f>
        <v>0</v>
      </c>
      <c r="O4" s="1">
        <f>COUNTIF('Result Analysis'!$F$4:$F$44,"=E")</f>
        <v>0</v>
      </c>
      <c r="P4" s="2">
        <f>SUM(G4:O4)</f>
        <v>41</v>
      </c>
      <c r="Q4" s="1">
        <f>SUM(G4*8+H4*7+I4*6+J4*5+K4*4+L4*3+M4*2+N4*1+O4*0)</f>
        <v>202</v>
      </c>
      <c r="R4" s="1">
        <f>Q4*100</f>
        <v>20200</v>
      </c>
      <c r="S4" s="1">
        <f>E4*8</f>
        <v>328</v>
      </c>
      <c r="T4" s="32">
        <f>R4/S4</f>
        <v>61.585365853658537</v>
      </c>
    </row>
    <row r="5" spans="1:34" x14ac:dyDescent="0.25">
      <c r="A5" s="1">
        <v>2</v>
      </c>
      <c r="C5" s="1" t="s">
        <v>129</v>
      </c>
      <c r="D5" s="1" t="s">
        <v>114</v>
      </c>
      <c r="E5" s="34">
        <f>'Subjectwise Result'!C6</f>
        <v>25</v>
      </c>
      <c r="F5" s="34">
        <f>'Subjectwise Result'!D6</f>
        <v>0</v>
      </c>
      <c r="G5" s="1">
        <f>COUNTIF('Result Analysis'!$H$4:$H$44,"=A1")</f>
        <v>2</v>
      </c>
      <c r="H5" s="1">
        <f>COUNTIF('Result Analysis'!$H$4:$H$44,"=A2")</f>
        <v>5</v>
      </c>
      <c r="I5" s="1">
        <f>COUNTIF('Result Analysis'!$H$4:$H$44,"=B1")</f>
        <v>8</v>
      </c>
      <c r="J5" s="1">
        <f>COUNTIF('Result Analysis'!$H$4:$H$44,"=B2")</f>
        <v>3</v>
      </c>
      <c r="K5" s="1">
        <f>COUNTIF('Result Analysis'!$H$4:$H$44,"=C1")</f>
        <v>4</v>
      </c>
      <c r="L5" s="1">
        <f>COUNTIF('Result Analysis'!$H$4:$H$44,"=C2")</f>
        <v>1</v>
      </c>
      <c r="M5" s="1">
        <f>COUNTIF('Result Analysis'!$H$4:$H$44,"=D1")</f>
        <v>2</v>
      </c>
      <c r="N5" s="1">
        <f>COUNTIF('Result Analysis'!$H$4:$H$44,"=D2")</f>
        <v>0</v>
      </c>
      <c r="O5" s="1">
        <f>COUNTIF('Result Analysis'!$H$4:$H$44,"=E")</f>
        <v>0</v>
      </c>
      <c r="P5" s="2">
        <f t="shared" ref="P5:P11" si="0">SUM(G5:O5)</f>
        <v>25</v>
      </c>
      <c r="Q5" s="1">
        <f t="shared" ref="Q5:Q11" si="1">SUM(G5*8+H5*7+I5*6+J5*5+K5*4+L5*3+M5*2+N5*1+O5*0)</f>
        <v>137</v>
      </c>
      <c r="R5" s="1">
        <f t="shared" ref="R5:R11" si="2">Q5*100</f>
        <v>13700</v>
      </c>
      <c r="S5" s="1">
        <f t="shared" ref="S5:S11" si="3">E5*8</f>
        <v>200</v>
      </c>
      <c r="T5" s="32">
        <f t="shared" ref="T5:T11" si="4">R5/S5</f>
        <v>68.5</v>
      </c>
    </row>
    <row r="6" spans="1:34" x14ac:dyDescent="0.25">
      <c r="A6" s="1">
        <v>3</v>
      </c>
      <c r="C6" s="1" t="s">
        <v>129</v>
      </c>
      <c r="D6" s="2" t="s">
        <v>128</v>
      </c>
      <c r="E6" s="34">
        <f>'Subjectwise Result'!C7</f>
        <v>16</v>
      </c>
      <c r="F6" s="34">
        <f>'Subjectwise Result'!D7</f>
        <v>0</v>
      </c>
      <c r="G6" s="1">
        <f>COUNTIF('Result Analysis'!$J$4:$J$44,"=A1")</f>
        <v>1</v>
      </c>
      <c r="H6" s="1">
        <f>COUNTIF('Result Analysis'!$J$4:$J$44,"=A2")</f>
        <v>1</v>
      </c>
      <c r="I6" s="1">
        <f>COUNTIF('Result Analysis'!$J$4:$J$44,"=B1")</f>
        <v>3</v>
      </c>
      <c r="J6" s="1">
        <f>COUNTIF('Result Analysis'!$J$4:$J$44,"=B2")</f>
        <v>2</v>
      </c>
      <c r="K6" s="1">
        <f>COUNTIF('Result Analysis'!$J$4:$J$44,"=C1")</f>
        <v>1</v>
      </c>
      <c r="L6" s="1">
        <f>COUNTIF('Result Analysis'!$J$4:$J$44,"=C2")</f>
        <v>4</v>
      </c>
      <c r="M6" s="1">
        <f>COUNTIF('Result Analysis'!$J$4:$J$44,"=D1")</f>
        <v>2</v>
      </c>
      <c r="N6" s="1">
        <f>COUNTIF('Result Analysis'!$J$4:$J$44,"=D2")</f>
        <v>2</v>
      </c>
      <c r="O6" s="1">
        <f>COUNTIF('Result Analysis'!$J$4:$J$44,"=E")</f>
        <v>0</v>
      </c>
      <c r="P6" s="2">
        <f t="shared" si="0"/>
        <v>16</v>
      </c>
      <c r="Q6" s="1">
        <f t="shared" si="1"/>
        <v>65</v>
      </c>
      <c r="R6" s="1">
        <f t="shared" si="2"/>
        <v>6500</v>
      </c>
      <c r="S6" s="1">
        <f t="shared" si="3"/>
        <v>128</v>
      </c>
      <c r="T6" s="32">
        <f t="shared" si="4"/>
        <v>50.78125</v>
      </c>
    </row>
    <row r="7" spans="1:34" x14ac:dyDescent="0.25">
      <c r="A7" s="1">
        <v>4</v>
      </c>
      <c r="C7" s="1" t="s">
        <v>21</v>
      </c>
      <c r="D7" s="1" t="s">
        <v>106</v>
      </c>
      <c r="E7" s="34">
        <f>'Subjectwise Result'!C8</f>
        <v>41</v>
      </c>
      <c r="F7" s="34">
        <f>'Subjectwise Result'!D8</f>
        <v>0</v>
      </c>
      <c r="G7" s="1">
        <f>COUNTIF('Result Analysis'!$L$4:$L$44,"=A1")</f>
        <v>1</v>
      </c>
      <c r="H7" s="1">
        <f>COUNTIF('Result Analysis'!$L$4:$L$44,"=A2")</f>
        <v>4</v>
      </c>
      <c r="I7" s="1">
        <f>COUNTIF('Result Analysis'!$L$4:$L$44,"=B1")</f>
        <v>1</v>
      </c>
      <c r="J7" s="1">
        <f>COUNTIF('Result Analysis'!$L$4:$L$44,"=B2")</f>
        <v>6</v>
      </c>
      <c r="K7" s="1">
        <f>COUNTIF('Result Analysis'!$L$4:$L$44,"=C1")</f>
        <v>2</v>
      </c>
      <c r="L7" s="1">
        <f>COUNTIF('Result Analysis'!$L$4:$L$44,"=C2")</f>
        <v>7</v>
      </c>
      <c r="M7" s="1">
        <f>COUNTIF('Result Analysis'!$L$4:$L$44,"=D1")</f>
        <v>11</v>
      </c>
      <c r="N7" s="1">
        <f>COUNTIF('Result Analysis'!$L$4:$L$44,"=D2")</f>
        <v>9</v>
      </c>
      <c r="O7" s="1">
        <f>COUNTIF('Result Analysis'!$L$4:$L$44,"=E")</f>
        <v>0</v>
      </c>
      <c r="P7" s="2">
        <f t="shared" si="0"/>
        <v>41</v>
      </c>
      <c r="Q7" s="1">
        <f t="shared" si="1"/>
        <v>132</v>
      </c>
      <c r="R7" s="1">
        <f t="shared" si="2"/>
        <v>13200</v>
      </c>
      <c r="S7" s="1">
        <f t="shared" si="3"/>
        <v>328</v>
      </c>
      <c r="T7" s="32">
        <f t="shared" si="4"/>
        <v>40.243902439024389</v>
      </c>
    </row>
    <row r="8" spans="1:34" x14ac:dyDescent="0.25">
      <c r="A8" s="1">
        <v>5</v>
      </c>
      <c r="C8" s="1" t="s">
        <v>129</v>
      </c>
      <c r="D8" s="2" t="s">
        <v>107</v>
      </c>
      <c r="E8" s="34">
        <f>'Subjectwise Result'!C9</f>
        <v>41</v>
      </c>
      <c r="F8" s="34">
        <f>'Subjectwise Result'!D9</f>
        <v>0</v>
      </c>
      <c r="G8" s="1">
        <f>COUNTIF('Result Analysis'!$N$4:$N$44,"=A1")</f>
        <v>1</v>
      </c>
      <c r="H8" s="1">
        <f>COUNTIF('Result Analysis'!$N$4:$N$44,"=A2")</f>
        <v>4</v>
      </c>
      <c r="I8" s="1">
        <f>COUNTIF('Result Analysis'!$N$4:$N$44,"=B1")</f>
        <v>4</v>
      </c>
      <c r="J8" s="1">
        <f>COUNTIF('Result Analysis'!$N$4:$N$44,"=B2")</f>
        <v>2</v>
      </c>
      <c r="K8" s="1">
        <f>COUNTIF('Result Analysis'!$N$4:$N$44,"=C1")</f>
        <v>3</v>
      </c>
      <c r="L8" s="1">
        <f>COUNTIF('Result Analysis'!$N$4:$N$44,"=C2")</f>
        <v>10</v>
      </c>
      <c r="M8" s="1">
        <f>COUNTIF('Result Analysis'!$N$4:$N$44,"=D1")</f>
        <v>8</v>
      </c>
      <c r="N8" s="1">
        <f>COUNTIF('Result Analysis'!$N$4:$N$44,"=D2")</f>
        <v>9</v>
      </c>
      <c r="O8" s="1">
        <f>COUNTIF('Result Analysis'!$N$4:$N$44,"=E")</f>
        <v>0</v>
      </c>
      <c r="P8" s="2">
        <f t="shared" si="0"/>
        <v>41</v>
      </c>
      <c r="Q8" s="1">
        <f t="shared" si="1"/>
        <v>137</v>
      </c>
      <c r="R8" s="1">
        <f t="shared" si="2"/>
        <v>13700</v>
      </c>
      <c r="S8" s="1">
        <f t="shared" si="3"/>
        <v>328</v>
      </c>
      <c r="T8" s="32">
        <f t="shared" si="4"/>
        <v>41.768292682926827</v>
      </c>
    </row>
    <row r="9" spans="1:34" x14ac:dyDescent="0.25">
      <c r="A9" s="1">
        <v>6</v>
      </c>
      <c r="C9" s="1" t="s">
        <v>21</v>
      </c>
      <c r="D9" s="1" t="s">
        <v>131</v>
      </c>
      <c r="E9" s="34">
        <f>'Subjectwise Result'!C10</f>
        <v>12</v>
      </c>
      <c r="F9" s="34">
        <f>'Subjectwise Result'!D10</f>
        <v>0</v>
      </c>
      <c r="G9" s="1">
        <f>COUNTIF('Result Analysis'!$P$4:$P$44,"=A1")</f>
        <v>0</v>
      </c>
      <c r="H9" s="1">
        <f>COUNTIF('Result Analysis'!$P$4:$P$44,"=A2")</f>
        <v>3</v>
      </c>
      <c r="I9" s="1">
        <f>COUNTIF('Result Analysis'!$P$4:$P$44,"=B1")</f>
        <v>0</v>
      </c>
      <c r="J9" s="1">
        <f>COUNTIF('Result Analysis'!$P$4:$P$44,"=B2")</f>
        <v>3</v>
      </c>
      <c r="K9" s="1">
        <f>COUNTIF('Result Analysis'!$P$4:$P$44,"=C1")</f>
        <v>2</v>
      </c>
      <c r="L9" s="1">
        <f>COUNTIF('Result Analysis'!$P$4:$P$44,"=C2")</f>
        <v>1</v>
      </c>
      <c r="M9" s="1">
        <f>COUNTIF('Result Analysis'!$P$4:$P$44,"=D1")</f>
        <v>2</v>
      </c>
      <c r="N9" s="1">
        <f>COUNTIF('Result Analysis'!$P$4:$P$44,"=D2")</f>
        <v>1</v>
      </c>
      <c r="O9" s="1">
        <f>COUNTIF('Result Analysis'!$P$4:$P$44,"=E")</f>
        <v>0</v>
      </c>
      <c r="P9" s="2">
        <f t="shared" si="0"/>
        <v>12</v>
      </c>
      <c r="Q9" s="1">
        <f t="shared" si="1"/>
        <v>52</v>
      </c>
      <c r="R9" s="1">
        <f t="shared" si="2"/>
        <v>5200</v>
      </c>
      <c r="S9" s="1">
        <f t="shared" si="3"/>
        <v>96</v>
      </c>
      <c r="T9" s="32">
        <f t="shared" si="4"/>
        <v>54.166666666666664</v>
      </c>
    </row>
    <row r="10" spans="1:34" x14ac:dyDescent="0.25">
      <c r="A10" s="1">
        <v>7</v>
      </c>
      <c r="C10" s="1" t="s">
        <v>129</v>
      </c>
      <c r="D10" s="1" t="s">
        <v>115</v>
      </c>
      <c r="E10" s="34">
        <f>'Subjectwise Result'!C11</f>
        <v>29</v>
      </c>
      <c r="F10" s="34">
        <f>'Subjectwise Result'!D11</f>
        <v>0</v>
      </c>
      <c r="G10" s="1">
        <f>COUNTIF('Result Analysis'!$R$4:$R$44,"=A1")</f>
        <v>0</v>
      </c>
      <c r="H10" s="1">
        <f>COUNTIF('Result Analysis'!$R$4:$R$44,"=A2")</f>
        <v>3</v>
      </c>
      <c r="I10" s="1">
        <f>COUNTIF('Result Analysis'!$R$4:$R$44,"=B1")</f>
        <v>1</v>
      </c>
      <c r="J10" s="1">
        <f>COUNTIF('Result Analysis'!$R$4:$R$44,"=B2")</f>
        <v>3</v>
      </c>
      <c r="K10" s="1">
        <f>COUNTIF('Result Analysis'!$R$4:$R$44,"=C1")</f>
        <v>10</v>
      </c>
      <c r="L10" s="1">
        <f>COUNTIF('Result Analysis'!$R$4:$R$44,"=C2")</f>
        <v>5</v>
      </c>
      <c r="M10" s="1">
        <f>COUNTIF('Result Analysis'!$R$4:$R$44,"=D1")</f>
        <v>3</v>
      </c>
      <c r="N10" s="1">
        <f>COUNTIF('Result Analysis'!$R$4:$R$44,"=D2")</f>
        <v>4</v>
      </c>
      <c r="O10" s="1">
        <f>COUNTIF('Result Analysis'!$R$4:$R$44,"=E")</f>
        <v>0</v>
      </c>
      <c r="P10" s="2">
        <f t="shared" si="0"/>
        <v>29</v>
      </c>
      <c r="Q10" s="1">
        <f t="shared" si="1"/>
        <v>107</v>
      </c>
      <c r="R10" s="1">
        <f t="shared" si="2"/>
        <v>10700</v>
      </c>
      <c r="S10" s="1">
        <f t="shared" si="3"/>
        <v>232</v>
      </c>
      <c r="T10" s="32">
        <f t="shared" si="4"/>
        <v>46.120689655172413</v>
      </c>
    </row>
    <row r="11" spans="1:34" s="2" customFormat="1" x14ac:dyDescent="0.25">
      <c r="A11" s="1">
        <v>9</v>
      </c>
      <c r="C11" s="2" t="s">
        <v>21</v>
      </c>
      <c r="D11" s="1" t="s">
        <v>130</v>
      </c>
      <c r="E11" s="34">
        <f>'Subjectwise Result'!C12</f>
        <v>16</v>
      </c>
      <c r="F11" s="34">
        <f>'Subjectwise Result'!D12</f>
        <v>0</v>
      </c>
      <c r="G11" s="1">
        <f>COUNTIF('Result Analysis'!$T$4:$T$44,"=A1")</f>
        <v>0</v>
      </c>
      <c r="H11" s="1">
        <f>COUNTIF('Result Analysis'!$T$4:$T$44,"=A2")</f>
        <v>0</v>
      </c>
      <c r="I11" s="1">
        <f>COUNTIF('Result Analysis'!$T$4:$T$44,"=B1")</f>
        <v>0</v>
      </c>
      <c r="J11" s="1">
        <f>COUNTIF('Result Analysis'!$T$4:$T$44,"=B2")</f>
        <v>0</v>
      </c>
      <c r="K11" s="1">
        <f>COUNTIF('Result Analysis'!$T$4:$T$44,"=C1")</f>
        <v>2</v>
      </c>
      <c r="L11" s="1">
        <f>COUNTIF('Result Analysis'!$T$4:$T$44,"=C2")</f>
        <v>2</v>
      </c>
      <c r="M11" s="1">
        <f>COUNTIF('Result Analysis'!$T$4:$T$44,"=D1")</f>
        <v>8</v>
      </c>
      <c r="N11" s="1">
        <f>COUNTIF('Result Analysis'!$T$4:$T$44,"=D2")</f>
        <v>4</v>
      </c>
      <c r="O11" s="1">
        <f>COUNTIF('Result Analysis'!$T$4:$T$44,"=E")</f>
        <v>0</v>
      </c>
      <c r="P11" s="2">
        <f t="shared" si="0"/>
        <v>16</v>
      </c>
      <c r="Q11" s="1">
        <f t="shared" si="1"/>
        <v>34</v>
      </c>
      <c r="R11" s="1">
        <f t="shared" si="2"/>
        <v>3400</v>
      </c>
      <c r="S11" s="1">
        <f t="shared" si="3"/>
        <v>128</v>
      </c>
      <c r="T11" s="32">
        <f t="shared" si="4"/>
        <v>26.5625</v>
      </c>
    </row>
    <row r="12" spans="1:34" s="8" customFormat="1" x14ac:dyDescent="0.25">
      <c r="A12" s="61"/>
      <c r="B12" s="61" t="s">
        <v>75</v>
      </c>
      <c r="C12" s="61"/>
      <c r="D12" s="61"/>
      <c r="E12" s="62">
        <f t="shared" ref="E12:P12" si="5">SUM(E4:E11)</f>
        <v>221</v>
      </c>
      <c r="F12" s="61">
        <f t="shared" si="5"/>
        <v>0</v>
      </c>
      <c r="G12" s="61">
        <f t="shared" si="5"/>
        <v>8</v>
      </c>
      <c r="H12" s="61">
        <f t="shared" si="5"/>
        <v>23</v>
      </c>
      <c r="I12" s="61">
        <f t="shared" si="5"/>
        <v>27</v>
      </c>
      <c r="J12" s="61">
        <f t="shared" si="5"/>
        <v>27</v>
      </c>
      <c r="K12" s="61">
        <f t="shared" si="5"/>
        <v>33</v>
      </c>
      <c r="L12" s="61">
        <f t="shared" si="5"/>
        <v>35</v>
      </c>
      <c r="M12" s="61">
        <f t="shared" si="5"/>
        <v>39</v>
      </c>
      <c r="N12" s="61">
        <f t="shared" si="5"/>
        <v>29</v>
      </c>
      <c r="O12" s="61">
        <f t="shared" si="5"/>
        <v>0</v>
      </c>
      <c r="P12" s="61">
        <f t="shared" si="5"/>
        <v>221</v>
      </c>
      <c r="Q12" s="61">
        <f>SUM(G12*8+H12*7+I12*6+J12*5+K12*4+L12*3+M12*2+N12*1+O12*0)</f>
        <v>866</v>
      </c>
      <c r="R12" s="61">
        <f>Q12*100</f>
        <v>86600</v>
      </c>
      <c r="S12" s="61">
        <f>E12*8</f>
        <v>1768</v>
      </c>
      <c r="T12" s="63">
        <f t="shared" ref="T12" si="6">R12/S12</f>
        <v>48.981900452488688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2" customFormat="1" x14ac:dyDescent="0.25"/>
    <row r="14" spans="1:34" s="2" customFormat="1" x14ac:dyDescent="0.25"/>
    <row r="15" spans="1:34" s="2" customFormat="1" x14ac:dyDescent="0.25"/>
    <row r="16" spans="1:34" s="2" customFormat="1" x14ac:dyDescent="0.25"/>
    <row r="17" spans="1:20" s="2" customFormat="1" x14ac:dyDescent="0.25"/>
    <row r="18" spans="1:20" s="2" customFormat="1" x14ac:dyDescent="0.25"/>
    <row r="19" spans="1:20" s="2" customFormat="1" x14ac:dyDescent="0.25"/>
    <row r="21" spans="1:20" ht="15.75" x14ac:dyDescent="0.25">
      <c r="A21" s="27" t="s">
        <v>47</v>
      </c>
      <c r="B21" s="27"/>
      <c r="C21" s="27"/>
      <c r="D21" s="27"/>
    </row>
    <row r="23" spans="1:20" x14ac:dyDescent="0.25">
      <c r="A23" s="1" t="s">
        <v>48</v>
      </c>
      <c r="C23" s="3" t="s">
        <v>49</v>
      </c>
      <c r="D23" s="3"/>
      <c r="E23" s="3"/>
      <c r="F23" s="3"/>
      <c r="G23" s="3"/>
      <c r="H23" s="3"/>
      <c r="I23" s="1" t="s">
        <v>50</v>
      </c>
      <c r="J23" s="3" t="s">
        <v>19</v>
      </c>
      <c r="K23" s="3"/>
      <c r="L23" s="3"/>
      <c r="M23" s="3"/>
      <c r="N23" s="1" t="s">
        <v>3</v>
      </c>
    </row>
    <row r="24" spans="1:20" x14ac:dyDescent="0.25">
      <c r="C24" s="3" t="s">
        <v>51</v>
      </c>
      <c r="D24" s="3"/>
      <c r="E24" s="3"/>
      <c r="F24" s="3"/>
      <c r="G24" s="3"/>
      <c r="H24" s="3"/>
      <c r="I24" s="3">
        <v>70</v>
      </c>
      <c r="J24" s="3" t="s">
        <v>52</v>
      </c>
      <c r="K24" s="3"/>
      <c r="L24" s="3"/>
      <c r="M24" s="3"/>
      <c r="N24" s="3">
        <v>66</v>
      </c>
      <c r="T24" s="4"/>
    </row>
    <row r="25" spans="1:20" x14ac:dyDescent="0.25">
      <c r="C25" s="3" t="s">
        <v>53</v>
      </c>
      <c r="D25" s="3"/>
      <c r="E25" s="3"/>
      <c r="F25" s="3"/>
      <c r="G25" s="3"/>
      <c r="I25" s="3">
        <v>4</v>
      </c>
    </row>
    <row r="27" spans="1:20" x14ac:dyDescent="0.25">
      <c r="A27" s="1" t="s">
        <v>54</v>
      </c>
      <c r="E27" s="1" t="s">
        <v>28</v>
      </c>
      <c r="F27" s="1" t="s">
        <v>29</v>
      </c>
      <c r="G27" s="1" t="s">
        <v>30</v>
      </c>
      <c r="H27" s="1" t="s">
        <v>31</v>
      </c>
      <c r="I27" s="1" t="s">
        <v>32</v>
      </c>
      <c r="J27" s="1" t="s">
        <v>33</v>
      </c>
      <c r="K27" s="1" t="s">
        <v>34</v>
      </c>
      <c r="L27" s="1" t="s">
        <v>35</v>
      </c>
      <c r="M27" s="1" t="s">
        <v>36</v>
      </c>
    </row>
    <row r="28" spans="1:20" x14ac:dyDescent="0.25">
      <c r="A28" s="1" t="s">
        <v>55</v>
      </c>
      <c r="E28" s="1">
        <v>17</v>
      </c>
      <c r="F28" s="1">
        <v>13</v>
      </c>
      <c r="G28" s="1">
        <v>15</v>
      </c>
      <c r="H28" s="1">
        <v>8</v>
      </c>
      <c r="I28" s="1">
        <v>9</v>
      </c>
      <c r="J28" s="1">
        <v>6</v>
      </c>
      <c r="K28" s="1">
        <v>1</v>
      </c>
      <c r="L28" s="1">
        <v>1</v>
      </c>
      <c r="M28" s="1">
        <v>0</v>
      </c>
      <c r="N28" s="1">
        <f t="shared" ref="N28:N29" si="7">SUM(E28:M28)</f>
        <v>70</v>
      </c>
    </row>
    <row r="29" spans="1:20" x14ac:dyDescent="0.25">
      <c r="A29" s="1" t="s">
        <v>56</v>
      </c>
      <c r="E29" s="1">
        <v>8</v>
      </c>
      <c r="F29" s="1">
        <v>7</v>
      </c>
      <c r="G29" s="1">
        <v>6</v>
      </c>
      <c r="H29" s="1">
        <v>5</v>
      </c>
      <c r="I29" s="1">
        <v>4</v>
      </c>
      <c r="J29" s="1">
        <v>3</v>
      </c>
      <c r="K29" s="1">
        <v>2</v>
      </c>
      <c r="L29" s="1">
        <v>1</v>
      </c>
      <c r="M29" s="1">
        <v>0</v>
      </c>
      <c r="N29" s="1">
        <f t="shared" si="7"/>
        <v>36</v>
      </c>
    </row>
    <row r="30" spans="1:20" x14ac:dyDescent="0.25">
      <c r="A30" s="1" t="s">
        <v>57</v>
      </c>
      <c r="E30" s="1">
        <f>E28*E29</f>
        <v>136</v>
      </c>
      <c r="F30" s="1">
        <f t="shared" ref="F30:M30" si="8">F28*F29</f>
        <v>91</v>
      </c>
      <c r="G30" s="1">
        <f t="shared" si="8"/>
        <v>90</v>
      </c>
      <c r="H30" s="1">
        <f t="shared" si="8"/>
        <v>40</v>
      </c>
      <c r="I30" s="1">
        <f t="shared" si="8"/>
        <v>36</v>
      </c>
      <c r="J30" s="1">
        <f t="shared" si="8"/>
        <v>18</v>
      </c>
      <c r="K30" s="1">
        <f t="shared" si="8"/>
        <v>2</v>
      </c>
      <c r="L30" s="1">
        <f t="shared" si="8"/>
        <v>1</v>
      </c>
      <c r="M30" s="1">
        <f t="shared" si="8"/>
        <v>0</v>
      </c>
      <c r="N30" s="1">
        <f>SUM(E30:M30)</f>
        <v>414</v>
      </c>
    </row>
    <row r="31" spans="1:20" x14ac:dyDescent="0.25">
      <c r="A31" s="5" t="s">
        <v>58</v>
      </c>
      <c r="C31" s="6" t="s">
        <v>59</v>
      </c>
      <c r="D31" s="6"/>
      <c r="E31" s="1" t="s">
        <v>60</v>
      </c>
    </row>
    <row r="32" spans="1:20" x14ac:dyDescent="0.25">
      <c r="B32" s="1" t="s">
        <v>61</v>
      </c>
      <c r="C32" s="1" t="s">
        <v>62</v>
      </c>
    </row>
    <row r="33" spans="1:13" x14ac:dyDescent="0.25">
      <c r="B33" s="6" t="s">
        <v>108</v>
      </c>
      <c r="C33" s="6"/>
      <c r="E33" s="1" t="s">
        <v>109</v>
      </c>
    </row>
    <row r="34" spans="1:13" x14ac:dyDescent="0.25">
      <c r="B34" s="1" t="s">
        <v>63</v>
      </c>
    </row>
    <row r="35" spans="1:13" x14ac:dyDescent="0.25">
      <c r="B35" s="6" t="s">
        <v>108</v>
      </c>
      <c r="C35" s="6"/>
    </row>
    <row r="36" spans="1:13" x14ac:dyDescent="0.25">
      <c r="B36" s="7">
        <v>560</v>
      </c>
      <c r="C36" s="7">
        <f>41400/560</f>
        <v>73.928571428571431</v>
      </c>
      <c r="D36" s="7"/>
    </row>
    <row r="37" spans="1:13" x14ac:dyDescent="0.25">
      <c r="B37" s="1" t="s">
        <v>64</v>
      </c>
    </row>
    <row r="38" spans="1:13" x14ac:dyDescent="0.25">
      <c r="L38" s="75" t="s">
        <v>123</v>
      </c>
      <c r="M38" s="76"/>
    </row>
    <row r="39" spans="1:13" x14ac:dyDescent="0.25">
      <c r="L39" s="75" t="s">
        <v>76</v>
      </c>
      <c r="M39" s="76"/>
    </row>
    <row r="42" spans="1:13" ht="15.75" x14ac:dyDescent="0.25">
      <c r="A42" s="27" t="s">
        <v>96</v>
      </c>
      <c r="B42" s="27"/>
      <c r="C42" s="27"/>
      <c r="D42" s="27"/>
    </row>
    <row r="43" spans="1:13" ht="19.5" thickBot="1" x14ac:dyDescent="0.35">
      <c r="A43" s="22" t="s">
        <v>77</v>
      </c>
      <c r="B43"/>
      <c r="C43"/>
      <c r="D43"/>
      <c r="E43"/>
      <c r="F43"/>
      <c r="G43"/>
      <c r="H43"/>
      <c r="I43"/>
      <c r="J43"/>
      <c r="K43"/>
    </row>
    <row r="44" spans="1:13" ht="94.5" thickBot="1" x14ac:dyDescent="0.3">
      <c r="A44" s="23" t="s">
        <v>78</v>
      </c>
      <c r="B44" s="24" t="s">
        <v>28</v>
      </c>
      <c r="C44" s="24" t="s">
        <v>29</v>
      </c>
      <c r="D44" s="24" t="s">
        <v>30</v>
      </c>
      <c r="E44" s="24" t="s">
        <v>31</v>
      </c>
      <c r="F44" s="24" t="s">
        <v>32</v>
      </c>
      <c r="G44" s="24" t="s">
        <v>33</v>
      </c>
      <c r="H44" s="24" t="s">
        <v>34</v>
      </c>
      <c r="I44" s="24" t="s">
        <v>35</v>
      </c>
      <c r="J44" s="24" t="s">
        <v>36</v>
      </c>
      <c r="K44" s="24" t="s">
        <v>79</v>
      </c>
    </row>
    <row r="45" spans="1:13" ht="38.25" thickBot="1" x14ac:dyDescent="0.3">
      <c r="A45" s="25" t="s">
        <v>80</v>
      </c>
      <c r="B45" s="26">
        <v>16</v>
      </c>
      <c r="C45" s="26">
        <v>8</v>
      </c>
      <c r="D45" s="26">
        <v>10</v>
      </c>
      <c r="E45" s="26">
        <v>6</v>
      </c>
      <c r="F45" s="26">
        <v>8</v>
      </c>
      <c r="G45" s="26">
        <v>6</v>
      </c>
      <c r="H45" s="26">
        <v>10</v>
      </c>
      <c r="I45" s="26">
        <v>6</v>
      </c>
      <c r="J45" s="26" t="s">
        <v>81</v>
      </c>
      <c r="K45" s="26">
        <v>70</v>
      </c>
    </row>
    <row r="46" spans="1:13" ht="38.25" thickBot="1" x14ac:dyDescent="0.3">
      <c r="A46" s="25" t="s">
        <v>82</v>
      </c>
      <c r="B46" s="26">
        <v>14</v>
      </c>
      <c r="C46" s="26">
        <v>12</v>
      </c>
      <c r="D46" s="26">
        <v>8</v>
      </c>
      <c r="E46" s="26">
        <v>10</v>
      </c>
      <c r="F46" s="26">
        <v>12</v>
      </c>
      <c r="G46" s="26">
        <v>4</v>
      </c>
      <c r="H46" s="26">
        <v>6</v>
      </c>
      <c r="I46" s="26">
        <v>4</v>
      </c>
      <c r="J46" s="26" t="s">
        <v>81</v>
      </c>
      <c r="K46" s="26">
        <v>70</v>
      </c>
    </row>
    <row r="47" spans="1:13" ht="75.75" thickBot="1" x14ac:dyDescent="0.3">
      <c r="A47" s="25" t="s">
        <v>83</v>
      </c>
      <c r="B47" s="26">
        <v>12</v>
      </c>
      <c r="C47" s="26">
        <v>10</v>
      </c>
      <c r="D47" s="26">
        <v>20</v>
      </c>
      <c r="E47" s="26">
        <v>6</v>
      </c>
      <c r="F47" s="26">
        <v>4</v>
      </c>
      <c r="G47" s="26">
        <v>6</v>
      </c>
      <c r="H47" s="26">
        <v>6</v>
      </c>
      <c r="I47" s="26">
        <v>2</v>
      </c>
      <c r="J47" s="26">
        <v>4</v>
      </c>
      <c r="K47" s="26">
        <v>70</v>
      </c>
    </row>
    <row r="48" spans="1:13" ht="38.25" thickBot="1" x14ac:dyDescent="0.3">
      <c r="A48" s="25" t="s">
        <v>84</v>
      </c>
      <c r="B48" s="26">
        <v>20</v>
      </c>
      <c r="C48" s="26">
        <v>10</v>
      </c>
      <c r="D48" s="26">
        <v>12</v>
      </c>
      <c r="E48" s="26">
        <v>8</v>
      </c>
      <c r="F48" s="26">
        <v>14</v>
      </c>
      <c r="G48" s="26">
        <v>6</v>
      </c>
      <c r="H48" s="26" t="s">
        <v>81</v>
      </c>
      <c r="I48" s="26" t="s">
        <v>81</v>
      </c>
      <c r="J48" s="26" t="s">
        <v>81</v>
      </c>
      <c r="K48" s="26">
        <v>70</v>
      </c>
    </row>
    <row r="49" spans="1:11" ht="57" thickBot="1" x14ac:dyDescent="0.3">
      <c r="A49" s="25" t="s">
        <v>85</v>
      </c>
      <c r="B49" s="26">
        <v>8</v>
      </c>
      <c r="C49" s="26">
        <v>6</v>
      </c>
      <c r="D49" s="26">
        <v>14</v>
      </c>
      <c r="E49" s="26">
        <v>12</v>
      </c>
      <c r="F49" s="26">
        <v>12</v>
      </c>
      <c r="G49" s="26">
        <v>10</v>
      </c>
      <c r="H49" s="26">
        <v>8</v>
      </c>
      <c r="I49" s="26" t="s">
        <v>81</v>
      </c>
      <c r="J49" s="26" t="s">
        <v>81</v>
      </c>
      <c r="K49" s="26">
        <v>70</v>
      </c>
    </row>
    <row r="50" spans="1:11" ht="57" thickBot="1" x14ac:dyDescent="0.3">
      <c r="A50" s="25" t="s">
        <v>86</v>
      </c>
      <c r="B50" s="26">
        <v>70</v>
      </c>
      <c r="C50" s="26">
        <v>46</v>
      </c>
      <c r="D50" s="26">
        <v>64</v>
      </c>
      <c r="E50" s="26">
        <v>42</v>
      </c>
      <c r="F50" s="26">
        <v>50</v>
      </c>
      <c r="G50" s="26">
        <v>32</v>
      </c>
      <c r="H50" s="26">
        <v>30</v>
      </c>
      <c r="I50" s="26">
        <v>12</v>
      </c>
      <c r="J50" s="26">
        <v>4</v>
      </c>
      <c r="K50" s="26">
        <v>350</v>
      </c>
    </row>
    <row r="51" spans="1:11" ht="94.5" thickBot="1" x14ac:dyDescent="0.3">
      <c r="A51" s="25" t="s">
        <v>56</v>
      </c>
      <c r="B51" s="26">
        <v>8</v>
      </c>
      <c r="C51" s="26">
        <v>7</v>
      </c>
      <c r="D51" s="26">
        <v>6</v>
      </c>
      <c r="E51" s="26">
        <v>5</v>
      </c>
      <c r="F51" s="26">
        <v>4</v>
      </c>
      <c r="G51" s="26">
        <v>3</v>
      </c>
      <c r="H51" s="26">
        <v>2</v>
      </c>
      <c r="I51" s="26">
        <v>1</v>
      </c>
      <c r="J51" s="26">
        <v>0</v>
      </c>
      <c r="K51" s="26"/>
    </row>
    <row r="52" spans="1:11" ht="38.25" thickBot="1" x14ac:dyDescent="0.3">
      <c r="A52" s="25" t="s">
        <v>57</v>
      </c>
      <c r="B52" s="26">
        <v>560</v>
      </c>
      <c r="C52" s="26">
        <v>322</v>
      </c>
      <c r="D52" s="26">
        <v>384</v>
      </c>
      <c r="E52" s="26">
        <v>210</v>
      </c>
      <c r="F52" s="26">
        <v>200</v>
      </c>
      <c r="G52" s="26">
        <v>96</v>
      </c>
      <c r="H52" s="26">
        <v>60</v>
      </c>
      <c r="I52" s="26">
        <v>12</v>
      </c>
      <c r="J52" s="26">
        <v>0</v>
      </c>
      <c r="K52" s="26">
        <v>1844</v>
      </c>
    </row>
    <row r="53" spans="1:11" ht="18.75" x14ac:dyDescent="0.3">
      <c r="A53" s="22"/>
      <c r="B53"/>
      <c r="C53"/>
      <c r="D53"/>
      <c r="E53"/>
      <c r="F53"/>
      <c r="G53"/>
      <c r="H53"/>
      <c r="I53"/>
      <c r="J53"/>
      <c r="K53"/>
    </row>
    <row r="54" spans="1:11" ht="18.75" x14ac:dyDescent="0.3">
      <c r="A54" s="22" t="s">
        <v>87</v>
      </c>
      <c r="B54"/>
      <c r="C54" s="22" t="s">
        <v>88</v>
      </c>
      <c r="D54"/>
      <c r="E54"/>
      <c r="F54"/>
      <c r="G54"/>
      <c r="H54"/>
      <c r="I54"/>
      <c r="J54"/>
      <c r="K54"/>
    </row>
    <row r="55" spans="1:11" ht="18.75" x14ac:dyDescent="0.3">
      <c r="A55"/>
      <c r="B55"/>
      <c r="C55"/>
      <c r="D55"/>
      <c r="E55" s="22" t="s">
        <v>89</v>
      </c>
      <c r="F55"/>
      <c r="G55"/>
      <c r="H55"/>
      <c r="I55"/>
      <c r="J55"/>
      <c r="K55"/>
    </row>
    <row r="56" spans="1:11" ht="18.75" x14ac:dyDescent="0.3">
      <c r="A56"/>
      <c r="B56"/>
      <c r="C56"/>
      <c r="D56" s="22" t="s">
        <v>90</v>
      </c>
      <c r="E56"/>
      <c r="F56"/>
      <c r="G56" s="22" t="s">
        <v>91</v>
      </c>
      <c r="H56"/>
      <c r="I56"/>
      <c r="J56"/>
      <c r="K56"/>
    </row>
    <row r="57" spans="1:11" ht="18.75" x14ac:dyDescent="0.3">
      <c r="A57"/>
      <c r="B57"/>
      <c r="C57"/>
      <c r="D57" s="22" t="s">
        <v>92</v>
      </c>
      <c r="E57"/>
      <c r="F57"/>
      <c r="G57"/>
      <c r="H57"/>
      <c r="I57"/>
      <c r="J57"/>
      <c r="K57"/>
    </row>
    <row r="58" spans="1:11" ht="18.75" x14ac:dyDescent="0.3">
      <c r="A58"/>
      <c r="B58"/>
      <c r="C58"/>
      <c r="D58" s="22" t="s">
        <v>90</v>
      </c>
      <c r="E58"/>
      <c r="F58"/>
      <c r="G58"/>
      <c r="H58"/>
      <c r="I58"/>
      <c r="J58"/>
      <c r="K58"/>
    </row>
    <row r="59" spans="1:11" ht="18.75" x14ac:dyDescent="0.3">
      <c r="A59"/>
      <c r="B59"/>
      <c r="C59"/>
      <c r="D59" s="22" t="s">
        <v>93</v>
      </c>
      <c r="E59"/>
      <c r="F59"/>
      <c r="G59"/>
      <c r="H59"/>
      <c r="I59"/>
      <c r="J59"/>
      <c r="K59"/>
    </row>
    <row r="60" spans="1:11" ht="18.75" x14ac:dyDescent="0.3">
      <c r="A60"/>
      <c r="B60"/>
      <c r="C60"/>
      <c r="D60" s="22" t="b">
        <f>65.36 = 66</f>
        <v>0</v>
      </c>
      <c r="E60"/>
      <c r="F60"/>
      <c r="G60"/>
      <c r="H60"/>
      <c r="I60"/>
      <c r="J60"/>
      <c r="K60"/>
    </row>
    <row r="61" spans="1:11" ht="18.75" x14ac:dyDescent="0.3">
      <c r="A61" s="22"/>
      <c r="B61"/>
      <c r="C61"/>
      <c r="D61"/>
      <c r="E61"/>
      <c r="F61"/>
      <c r="G61"/>
      <c r="H61"/>
      <c r="I61"/>
      <c r="J61"/>
      <c r="K61"/>
    </row>
    <row r="62" spans="1:11" ht="18.75" x14ac:dyDescent="0.3">
      <c r="A62" s="22" t="s">
        <v>94</v>
      </c>
      <c r="B62" s="22" t="s">
        <v>95</v>
      </c>
      <c r="C62"/>
      <c r="D62"/>
      <c r="E62"/>
      <c r="F62"/>
      <c r="G62"/>
      <c r="H62"/>
      <c r="I62"/>
      <c r="J62"/>
      <c r="K62"/>
    </row>
    <row r="66" spans="11:11" x14ac:dyDescent="0.25">
      <c r="K66" s="1" t="s">
        <v>110</v>
      </c>
    </row>
    <row r="67" spans="11:11" x14ac:dyDescent="0.25">
      <c r="K67" s="14" t="s">
        <v>76</v>
      </c>
    </row>
  </sheetData>
  <mergeCells count="4">
    <mergeCell ref="L38:M38"/>
    <mergeCell ref="L39:M39"/>
    <mergeCell ref="A1:T1"/>
    <mergeCell ref="A2:T2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workbookViewId="0">
      <selection activeCell="K10" sqref="K10"/>
    </sheetView>
  </sheetViews>
  <sheetFormatPr defaultRowHeight="15" x14ac:dyDescent="0.25"/>
  <cols>
    <col min="1" max="1" width="6.85546875" bestFit="1" customWidth="1"/>
    <col min="2" max="2" width="12.28515625" customWidth="1"/>
    <col min="3" max="3" width="25.85546875" customWidth="1"/>
    <col min="4" max="4" width="8" customWidth="1"/>
    <col min="5" max="5" width="9.140625" customWidth="1"/>
    <col min="6" max="6" width="8" customWidth="1"/>
    <col min="7" max="7" width="7.42578125" customWidth="1"/>
    <col min="8" max="8" width="7.7109375" customWidth="1"/>
    <col min="9" max="9" width="7.5703125" customWidth="1"/>
    <col min="10" max="10" width="7" customWidth="1"/>
    <col min="11" max="11" width="7.42578125" customWidth="1"/>
    <col min="12" max="12" width="6.7109375" customWidth="1"/>
    <col min="13" max="16" width="6.85546875" customWidth="1"/>
    <col min="17" max="17" width="7.85546875" customWidth="1"/>
    <col min="18" max="19" width="6.85546875" customWidth="1"/>
    <col min="20" max="20" width="7" customWidth="1"/>
    <col min="25" max="37" width="9.140625" style="70"/>
  </cols>
  <sheetData>
    <row r="1" spans="1:38" s="16" customFormat="1" ht="24.75" customHeight="1" x14ac:dyDescent="0.35">
      <c r="A1" s="71" t="s">
        <v>122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94"/>
      <c r="X1" s="95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6"/>
    </row>
    <row r="2" spans="1:38" s="19" customFormat="1" ht="30" customHeight="1" x14ac:dyDescent="0.35">
      <c r="A2" s="72" t="s">
        <v>174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  <c r="W2" s="96"/>
      <c r="X2" s="97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7"/>
    </row>
    <row r="3" spans="1:38" ht="60" x14ac:dyDescent="0.25">
      <c r="A3" s="44" t="s">
        <v>0</v>
      </c>
      <c r="B3" s="44" t="s">
        <v>1</v>
      </c>
      <c r="C3" s="44" t="s">
        <v>2</v>
      </c>
      <c r="D3" s="44" t="s">
        <v>12</v>
      </c>
      <c r="E3" s="44" t="s">
        <v>97</v>
      </c>
      <c r="F3" s="44" t="s">
        <v>23</v>
      </c>
      <c r="G3" s="44" t="s">
        <v>102</v>
      </c>
      <c r="H3" s="44" t="s">
        <v>26</v>
      </c>
      <c r="I3" s="44" t="s">
        <v>120</v>
      </c>
      <c r="J3" s="44" t="s">
        <v>121</v>
      </c>
      <c r="K3" s="44" t="s">
        <v>99</v>
      </c>
      <c r="L3" s="44" t="s">
        <v>98</v>
      </c>
      <c r="M3" s="44" t="s">
        <v>100</v>
      </c>
      <c r="N3" s="44" t="s">
        <v>24</v>
      </c>
      <c r="O3" s="44" t="s">
        <v>101</v>
      </c>
      <c r="P3" s="44" t="s">
        <v>25</v>
      </c>
      <c r="Q3" s="44" t="s">
        <v>103</v>
      </c>
      <c r="R3" s="44" t="s">
        <v>27</v>
      </c>
      <c r="S3" s="44" t="s">
        <v>118</v>
      </c>
      <c r="T3" s="44" t="s">
        <v>119</v>
      </c>
      <c r="U3" s="44" t="s">
        <v>104</v>
      </c>
      <c r="V3" s="44" t="s">
        <v>5</v>
      </c>
      <c r="W3" s="44"/>
      <c r="X3" s="65"/>
    </row>
    <row r="4" spans="1:38" ht="15.75" x14ac:dyDescent="0.25">
      <c r="A4" s="1">
        <v>13704760</v>
      </c>
      <c r="B4" s="1" t="s">
        <v>133</v>
      </c>
      <c r="C4" s="1"/>
      <c r="D4" s="2">
        <v>95</v>
      </c>
      <c r="E4" s="2" t="s">
        <v>28</v>
      </c>
      <c r="F4" s="2">
        <v>97</v>
      </c>
      <c r="G4" s="2" t="s">
        <v>28</v>
      </c>
      <c r="H4" s="35"/>
      <c r="I4" s="35"/>
      <c r="J4" s="2">
        <v>94</v>
      </c>
      <c r="K4" s="2" t="s">
        <v>28</v>
      </c>
      <c r="L4" s="2">
        <v>92</v>
      </c>
      <c r="M4" s="2" t="s">
        <v>29</v>
      </c>
      <c r="N4" s="2"/>
      <c r="O4" s="2"/>
      <c r="P4" s="2">
        <v>95</v>
      </c>
      <c r="Q4" s="2" t="s">
        <v>29</v>
      </c>
      <c r="R4" s="38"/>
      <c r="S4" s="38"/>
      <c r="T4" s="36">
        <f>SUM(D4+F4+H4+J4+L4+N4+P4)</f>
        <v>473</v>
      </c>
      <c r="U4" s="35">
        <f>T4/5</f>
        <v>94.6</v>
      </c>
      <c r="V4" s="38"/>
      <c r="W4" s="36"/>
      <c r="X4" s="35"/>
    </row>
    <row r="5" spans="1:38" ht="15.75" x14ac:dyDescent="0.25">
      <c r="A5" s="1">
        <v>13704761</v>
      </c>
      <c r="B5" s="1" t="s">
        <v>134</v>
      </c>
      <c r="C5" s="1"/>
      <c r="D5" s="2">
        <v>94</v>
      </c>
      <c r="E5" s="2" t="s">
        <v>29</v>
      </c>
      <c r="F5" s="41"/>
      <c r="G5" s="2"/>
      <c r="H5" s="40">
        <v>97</v>
      </c>
      <c r="I5" s="40" t="s">
        <v>28</v>
      </c>
      <c r="J5" s="2">
        <v>92</v>
      </c>
      <c r="K5" s="2" t="s">
        <v>29</v>
      </c>
      <c r="L5" s="2">
        <v>92</v>
      </c>
      <c r="M5" s="2" t="s">
        <v>29</v>
      </c>
      <c r="N5" s="2">
        <v>94</v>
      </c>
      <c r="O5" s="2" t="s">
        <v>29</v>
      </c>
      <c r="P5" s="2"/>
      <c r="Q5" s="2"/>
      <c r="R5" s="35"/>
      <c r="S5" s="35"/>
      <c r="T5" s="36">
        <f>SUM(D5+F5+H5+J5+L5+N5+P5)</f>
        <v>469</v>
      </c>
      <c r="U5" s="35">
        <f>T5/5</f>
        <v>93.8</v>
      </c>
      <c r="V5" s="39"/>
      <c r="W5" s="36"/>
      <c r="X5" s="35"/>
    </row>
    <row r="6" spans="1:38" ht="15.75" x14ac:dyDescent="0.25">
      <c r="A6" s="1">
        <v>13704762</v>
      </c>
      <c r="B6" s="1" t="s">
        <v>135</v>
      </c>
      <c r="C6" s="1"/>
      <c r="D6" s="2">
        <v>95</v>
      </c>
      <c r="E6" s="2" t="s">
        <v>28</v>
      </c>
      <c r="F6" s="2">
        <v>96</v>
      </c>
      <c r="G6" s="2" t="s">
        <v>28</v>
      </c>
      <c r="H6" s="41"/>
      <c r="I6" s="2"/>
      <c r="J6" s="2">
        <v>91</v>
      </c>
      <c r="K6" s="2" t="s">
        <v>29</v>
      </c>
      <c r="L6" s="2">
        <v>91</v>
      </c>
      <c r="M6" s="2" t="s">
        <v>29</v>
      </c>
      <c r="N6" s="2"/>
      <c r="O6" s="2"/>
      <c r="P6" s="2">
        <v>95</v>
      </c>
      <c r="Q6" s="2" t="s">
        <v>29</v>
      </c>
      <c r="R6" s="38"/>
      <c r="S6" s="38"/>
      <c r="T6" s="36">
        <f>SUM(D6+F6+H6+J6+L6+N6+P6)</f>
        <v>468</v>
      </c>
      <c r="U6" s="35">
        <f>T6/5</f>
        <v>93.6</v>
      </c>
      <c r="V6" s="38"/>
      <c r="W6" s="36"/>
      <c r="X6" s="35"/>
    </row>
    <row r="7" spans="1:38" ht="15.75" x14ac:dyDescent="0.25">
      <c r="A7" s="1">
        <v>13704763</v>
      </c>
      <c r="B7" s="1" t="s">
        <v>136</v>
      </c>
      <c r="C7" s="1"/>
      <c r="D7" s="2">
        <v>95</v>
      </c>
      <c r="E7" s="2" t="s">
        <v>28</v>
      </c>
      <c r="F7" s="2"/>
      <c r="G7" s="2"/>
      <c r="H7" s="42">
        <v>91</v>
      </c>
      <c r="I7" s="35" t="s">
        <v>29</v>
      </c>
      <c r="J7" s="2">
        <v>92</v>
      </c>
      <c r="K7" s="2" t="s">
        <v>29</v>
      </c>
      <c r="L7" s="2">
        <v>95</v>
      </c>
      <c r="M7" s="2" t="s">
        <v>28</v>
      </c>
      <c r="N7" s="2"/>
      <c r="O7" s="2"/>
      <c r="P7" s="2">
        <v>95</v>
      </c>
      <c r="Q7" s="2" t="s">
        <v>29</v>
      </c>
      <c r="R7" s="35"/>
      <c r="S7" s="35"/>
      <c r="T7" s="36">
        <f>SUM(D7+F7+H7+J7+L7+N7+P7)</f>
        <v>468</v>
      </c>
      <c r="U7" s="35">
        <f>T7/5</f>
        <v>93.6</v>
      </c>
      <c r="V7" s="35"/>
      <c r="W7" s="36"/>
      <c r="X7" s="35"/>
    </row>
    <row r="8" spans="1:38" ht="15.75" x14ac:dyDescent="0.25">
      <c r="A8" s="1">
        <v>13704764</v>
      </c>
      <c r="B8" s="1" t="s">
        <v>137</v>
      </c>
      <c r="C8" s="1"/>
      <c r="D8" s="2">
        <v>88</v>
      </c>
      <c r="E8" s="2" t="s">
        <v>30</v>
      </c>
      <c r="F8" s="2">
        <v>87</v>
      </c>
      <c r="G8" s="2" t="s">
        <v>29</v>
      </c>
      <c r="H8" s="2"/>
      <c r="I8" s="2"/>
      <c r="J8" s="2">
        <v>80</v>
      </c>
      <c r="K8" s="2" t="s">
        <v>31</v>
      </c>
      <c r="L8" s="2">
        <v>90</v>
      </c>
      <c r="M8" s="2" t="s">
        <v>29</v>
      </c>
      <c r="N8" s="2"/>
      <c r="O8" s="2"/>
      <c r="P8" s="2">
        <v>91</v>
      </c>
      <c r="Q8" s="2" t="s">
        <v>30</v>
      </c>
      <c r="R8" s="39"/>
      <c r="S8" s="39"/>
      <c r="T8" s="36">
        <f>SUM(D8+F8+H8+J8+L8+N8+P8)</f>
        <v>436</v>
      </c>
      <c r="U8" s="35">
        <f>T8/5</f>
        <v>87.2</v>
      </c>
      <c r="V8" s="38"/>
      <c r="W8" s="36"/>
      <c r="X8" s="35"/>
    </row>
    <row r="9" spans="1:38" ht="15.75" x14ac:dyDescent="0.25">
      <c r="A9" s="1">
        <v>13704765</v>
      </c>
      <c r="B9" s="1" t="s">
        <v>138</v>
      </c>
      <c r="C9" s="1"/>
      <c r="D9" s="2">
        <v>91</v>
      </c>
      <c r="E9" s="2" t="s">
        <v>30</v>
      </c>
      <c r="F9" s="41"/>
      <c r="G9" s="2"/>
      <c r="H9" s="40">
        <v>81</v>
      </c>
      <c r="I9" s="40" t="s">
        <v>30</v>
      </c>
      <c r="J9" s="2">
        <v>81</v>
      </c>
      <c r="K9" s="2" t="s">
        <v>31</v>
      </c>
      <c r="L9" s="2">
        <v>85</v>
      </c>
      <c r="M9" s="2" t="s">
        <v>30</v>
      </c>
      <c r="N9" s="2">
        <v>93</v>
      </c>
      <c r="O9" s="2" t="s">
        <v>29</v>
      </c>
      <c r="P9" s="2"/>
      <c r="Q9" s="2"/>
      <c r="R9" s="35">
        <v>71</v>
      </c>
      <c r="S9" s="35" t="s">
        <v>33</v>
      </c>
      <c r="T9" s="36">
        <f>SUM(D9+F9+H9+J9+L9+N9+P9)</f>
        <v>431</v>
      </c>
      <c r="U9" s="35">
        <f>T9/5</f>
        <v>86.2</v>
      </c>
      <c r="V9" s="35"/>
      <c r="W9" s="36"/>
      <c r="X9" s="35"/>
    </row>
    <row r="10" spans="1:38" ht="15.75" x14ac:dyDescent="0.25">
      <c r="A10" s="1">
        <v>13704766</v>
      </c>
      <c r="B10" s="1" t="s">
        <v>139</v>
      </c>
      <c r="C10" s="1"/>
      <c r="D10" s="2">
        <v>93</v>
      </c>
      <c r="E10" s="2" t="s">
        <v>29</v>
      </c>
      <c r="F10" s="41"/>
      <c r="G10" s="2"/>
      <c r="H10" s="40">
        <v>76</v>
      </c>
      <c r="I10" s="40" t="s">
        <v>31</v>
      </c>
      <c r="J10" s="2">
        <v>83</v>
      </c>
      <c r="K10" s="2" t="s">
        <v>30</v>
      </c>
      <c r="L10" s="2">
        <v>83</v>
      </c>
      <c r="M10" s="2" t="s">
        <v>30</v>
      </c>
      <c r="N10" s="2">
        <v>93</v>
      </c>
      <c r="O10" s="2" t="s">
        <v>29</v>
      </c>
      <c r="P10" s="2"/>
      <c r="Q10" s="2"/>
      <c r="R10" s="35"/>
      <c r="S10" s="35"/>
      <c r="T10" s="36">
        <f>SUM(D10+F10+H10+J10+L10+N10+P10)</f>
        <v>428</v>
      </c>
      <c r="U10" s="35">
        <f>T10/5</f>
        <v>85.6</v>
      </c>
      <c r="V10" s="35"/>
      <c r="W10" s="36"/>
      <c r="X10" s="35"/>
    </row>
    <row r="11" spans="1:38" ht="15.75" x14ac:dyDescent="0.25">
      <c r="A11" s="1">
        <v>13704767</v>
      </c>
      <c r="B11" s="1" t="s">
        <v>140</v>
      </c>
      <c r="C11" s="1"/>
      <c r="D11" s="2">
        <v>91</v>
      </c>
      <c r="E11" s="2" t="s">
        <v>30</v>
      </c>
      <c r="F11" s="2">
        <v>91</v>
      </c>
      <c r="G11" s="2" t="s">
        <v>29</v>
      </c>
      <c r="H11" s="41"/>
      <c r="I11" s="2"/>
      <c r="J11" s="2">
        <v>91</v>
      </c>
      <c r="K11" s="2" t="s">
        <v>29</v>
      </c>
      <c r="L11" s="2">
        <v>71</v>
      </c>
      <c r="M11" s="2" t="s">
        <v>33</v>
      </c>
      <c r="N11" s="2"/>
      <c r="O11" s="2"/>
      <c r="P11" s="2">
        <v>81</v>
      </c>
      <c r="Q11" s="2" t="s">
        <v>32</v>
      </c>
      <c r="R11" s="35">
        <v>75</v>
      </c>
      <c r="S11" s="35" t="s">
        <v>32</v>
      </c>
      <c r="T11" s="36">
        <f>SUM(D11+F11+H11+J11+L11+N11+P11)</f>
        <v>425</v>
      </c>
      <c r="U11" s="35">
        <f>T11/5</f>
        <v>85</v>
      </c>
      <c r="V11" s="38"/>
      <c r="W11" s="36"/>
      <c r="X11" s="35"/>
    </row>
    <row r="12" spans="1:38" ht="15.75" x14ac:dyDescent="0.25">
      <c r="A12" s="1">
        <v>13704768</v>
      </c>
      <c r="B12" s="1" t="s">
        <v>141</v>
      </c>
      <c r="C12" s="1"/>
      <c r="D12" s="2">
        <v>87</v>
      </c>
      <c r="E12" s="2" t="s">
        <v>30</v>
      </c>
      <c r="F12" s="41">
        <v>91</v>
      </c>
      <c r="G12" s="2" t="s">
        <v>29</v>
      </c>
      <c r="H12" s="2"/>
      <c r="I12" s="2"/>
      <c r="J12" s="2">
        <v>82</v>
      </c>
      <c r="K12" s="2" t="s">
        <v>31</v>
      </c>
      <c r="L12" s="2">
        <v>81</v>
      </c>
      <c r="M12" s="2" t="s">
        <v>31</v>
      </c>
      <c r="N12" s="2"/>
      <c r="O12" s="2"/>
      <c r="P12" s="2">
        <v>83</v>
      </c>
      <c r="Q12" s="2" t="s">
        <v>31</v>
      </c>
      <c r="R12" s="35"/>
      <c r="S12" s="35"/>
      <c r="T12" s="36">
        <f>SUM(D12+F12+H12+J12+L12+N12+P12)</f>
        <v>424</v>
      </c>
      <c r="U12" s="35">
        <f>T12/5</f>
        <v>84.8</v>
      </c>
      <c r="V12" s="38"/>
      <c r="W12" s="36"/>
      <c r="X12" s="35"/>
    </row>
    <row r="13" spans="1:38" ht="15.75" x14ac:dyDescent="0.25">
      <c r="A13" s="1">
        <v>13704769</v>
      </c>
      <c r="B13" s="1" t="s">
        <v>142</v>
      </c>
      <c r="C13" s="1"/>
      <c r="D13" s="2">
        <v>89</v>
      </c>
      <c r="E13" s="2" t="s">
        <v>30</v>
      </c>
      <c r="F13" s="41"/>
      <c r="G13" s="2"/>
      <c r="H13" s="40">
        <v>81</v>
      </c>
      <c r="I13" s="40" t="s">
        <v>30</v>
      </c>
      <c r="J13" s="2">
        <v>81</v>
      </c>
      <c r="K13" s="2" t="s">
        <v>31</v>
      </c>
      <c r="L13" s="2">
        <v>83</v>
      </c>
      <c r="M13" s="2" t="s">
        <v>30</v>
      </c>
      <c r="N13" s="2">
        <v>90</v>
      </c>
      <c r="O13" s="2" t="s">
        <v>31</v>
      </c>
      <c r="P13" s="2"/>
      <c r="Q13" s="2"/>
      <c r="R13" s="35"/>
      <c r="S13" s="35"/>
      <c r="T13" s="36">
        <f>SUM(D13+F13+H13+J13+L13+N13+P13)</f>
        <v>424</v>
      </c>
      <c r="U13" s="35">
        <f>T13/5</f>
        <v>84.8</v>
      </c>
      <c r="V13" s="38"/>
      <c r="W13" s="36"/>
      <c r="X13" s="35"/>
    </row>
    <row r="14" spans="1:38" ht="15.75" x14ac:dyDescent="0.25">
      <c r="A14" s="1">
        <v>13704770</v>
      </c>
      <c r="B14" s="1" t="s">
        <v>143</v>
      </c>
      <c r="C14" s="1"/>
      <c r="D14" s="2">
        <v>92</v>
      </c>
      <c r="E14" s="2" t="s">
        <v>29</v>
      </c>
      <c r="F14" s="2">
        <v>91</v>
      </c>
      <c r="G14" s="2" t="s">
        <v>29</v>
      </c>
      <c r="H14" s="42"/>
      <c r="I14" s="35"/>
      <c r="J14" s="2">
        <v>70</v>
      </c>
      <c r="K14" s="2" t="s">
        <v>33</v>
      </c>
      <c r="L14" s="2">
        <v>76</v>
      </c>
      <c r="M14" s="2" t="s">
        <v>32</v>
      </c>
      <c r="N14" s="2"/>
      <c r="O14" s="2"/>
      <c r="P14" s="2">
        <v>85</v>
      </c>
      <c r="Q14" s="2" t="s">
        <v>31</v>
      </c>
      <c r="R14" s="38">
        <v>69</v>
      </c>
      <c r="S14" s="38" t="s">
        <v>34</v>
      </c>
      <c r="T14" s="36">
        <f>SUM(D14+F14+H14+J14+L14+N14+P14)</f>
        <v>414</v>
      </c>
      <c r="U14" s="35">
        <f>T14/5</f>
        <v>82.8</v>
      </c>
      <c r="V14" s="35"/>
      <c r="W14" s="36"/>
      <c r="X14" s="35"/>
    </row>
    <row r="15" spans="1:38" ht="15.75" x14ac:dyDescent="0.25">
      <c r="A15" s="1">
        <v>13704771</v>
      </c>
      <c r="B15" s="1" t="s">
        <v>144</v>
      </c>
      <c r="C15" s="1"/>
      <c r="D15" s="2">
        <v>91</v>
      </c>
      <c r="E15" s="2" t="s">
        <v>30</v>
      </c>
      <c r="F15" s="41"/>
      <c r="G15" s="2"/>
      <c r="H15" s="40">
        <v>72</v>
      </c>
      <c r="I15" s="40" t="s">
        <v>32</v>
      </c>
      <c r="J15" s="2">
        <v>81</v>
      </c>
      <c r="K15" s="2" t="s">
        <v>31</v>
      </c>
      <c r="L15" s="2">
        <v>82</v>
      </c>
      <c r="M15" s="2" t="s">
        <v>31</v>
      </c>
      <c r="N15" s="2"/>
      <c r="O15" s="2"/>
      <c r="P15" s="2">
        <v>81</v>
      </c>
      <c r="Q15" s="2" t="s">
        <v>32</v>
      </c>
      <c r="R15" s="35"/>
      <c r="S15" s="35"/>
      <c r="T15" s="36">
        <f>SUM(D15+F15+H15+J15+L15+N15+P15)</f>
        <v>407</v>
      </c>
      <c r="U15" s="35">
        <f>T15/5</f>
        <v>81.400000000000006</v>
      </c>
      <c r="V15" s="35"/>
      <c r="W15" s="36"/>
      <c r="X15" s="35"/>
    </row>
    <row r="16" spans="1:38" ht="15.75" x14ac:dyDescent="0.25">
      <c r="A16" s="1">
        <v>13704772</v>
      </c>
      <c r="B16" s="1" t="s">
        <v>145</v>
      </c>
      <c r="C16" s="1"/>
      <c r="D16" s="2">
        <v>85</v>
      </c>
      <c r="E16" s="2" t="s">
        <v>31</v>
      </c>
      <c r="F16" s="41">
        <v>82</v>
      </c>
      <c r="G16" s="2" t="s">
        <v>30</v>
      </c>
      <c r="H16" s="40"/>
      <c r="I16" s="40"/>
      <c r="J16" s="2">
        <v>79</v>
      </c>
      <c r="K16" s="2" t="s">
        <v>31</v>
      </c>
      <c r="L16" s="2">
        <v>83</v>
      </c>
      <c r="M16" s="2" t="s">
        <v>30</v>
      </c>
      <c r="N16" s="2"/>
      <c r="O16" s="2"/>
      <c r="P16" s="2">
        <v>77</v>
      </c>
      <c r="Q16" s="2" t="s">
        <v>32</v>
      </c>
      <c r="R16" s="35">
        <v>69</v>
      </c>
      <c r="S16" s="35" t="s">
        <v>34</v>
      </c>
      <c r="T16" s="36">
        <f>SUM(D16+F16+H16+J16+L16+N16+P16)</f>
        <v>406</v>
      </c>
      <c r="U16" s="35">
        <f>T16/5</f>
        <v>81.2</v>
      </c>
      <c r="V16" s="35"/>
      <c r="W16" s="36"/>
      <c r="X16" s="35"/>
    </row>
    <row r="17" spans="1:24" ht="15.75" x14ac:dyDescent="0.25">
      <c r="A17" s="1">
        <v>13704773</v>
      </c>
      <c r="B17" s="1" t="s">
        <v>146</v>
      </c>
      <c r="C17" s="1"/>
      <c r="D17" s="2">
        <v>87</v>
      </c>
      <c r="E17" s="2" t="s">
        <v>30</v>
      </c>
      <c r="F17" s="41">
        <v>86</v>
      </c>
      <c r="G17" s="2" t="s">
        <v>30</v>
      </c>
      <c r="H17" s="2"/>
      <c r="I17" s="2"/>
      <c r="J17" s="2">
        <v>70</v>
      </c>
      <c r="K17" s="2" t="s">
        <v>33</v>
      </c>
      <c r="L17" s="2">
        <v>77</v>
      </c>
      <c r="M17" s="2" t="s">
        <v>32</v>
      </c>
      <c r="N17" s="2"/>
      <c r="O17" s="2"/>
      <c r="P17" s="2">
        <v>84</v>
      </c>
      <c r="Q17" s="2" t="s">
        <v>31</v>
      </c>
      <c r="R17" s="35"/>
      <c r="S17" s="35"/>
      <c r="T17" s="36">
        <f>SUM(D17+F17+H17+J17+L17+N17+P17)</f>
        <v>404</v>
      </c>
      <c r="U17" s="35">
        <f>T17/5</f>
        <v>80.8</v>
      </c>
      <c r="V17" s="38"/>
      <c r="W17" s="36"/>
      <c r="X17" s="35"/>
    </row>
    <row r="18" spans="1:24" ht="15.75" x14ac:dyDescent="0.25">
      <c r="A18" s="1">
        <v>13704774</v>
      </c>
      <c r="B18" s="1" t="s">
        <v>147</v>
      </c>
      <c r="C18" s="1"/>
      <c r="D18" s="2">
        <v>85</v>
      </c>
      <c r="E18" s="2" t="s">
        <v>31</v>
      </c>
      <c r="F18" s="2">
        <v>86</v>
      </c>
      <c r="G18" s="2" t="s">
        <v>30</v>
      </c>
      <c r="H18" s="42"/>
      <c r="I18" s="35"/>
      <c r="J18" s="2">
        <v>75</v>
      </c>
      <c r="K18" s="2" t="s">
        <v>32</v>
      </c>
      <c r="L18" s="2">
        <v>76</v>
      </c>
      <c r="M18" s="2" t="s">
        <v>32</v>
      </c>
      <c r="N18" s="2"/>
      <c r="O18" s="2"/>
      <c r="P18" s="2">
        <v>81</v>
      </c>
      <c r="Q18" s="2" t="s">
        <v>32</v>
      </c>
      <c r="R18" s="35"/>
      <c r="S18" s="35"/>
      <c r="T18" s="36">
        <f>SUM(D18+F18+H18+J18+L18+N18+P18)</f>
        <v>403</v>
      </c>
      <c r="U18" s="35">
        <f>T18/5</f>
        <v>80.599999999999994</v>
      </c>
      <c r="V18" s="35"/>
      <c r="W18" s="36"/>
      <c r="X18" s="35"/>
    </row>
    <row r="19" spans="1:24" ht="15.75" x14ac:dyDescent="0.25">
      <c r="A19" s="1">
        <v>13704775</v>
      </c>
      <c r="B19" s="1" t="s">
        <v>148</v>
      </c>
      <c r="C19" s="1"/>
      <c r="D19" s="2">
        <v>88</v>
      </c>
      <c r="E19" s="2" t="s">
        <v>30</v>
      </c>
      <c r="F19" s="2"/>
      <c r="G19" s="2"/>
      <c r="H19" s="41">
        <v>76</v>
      </c>
      <c r="I19" s="2" t="s">
        <v>31</v>
      </c>
      <c r="J19" s="2">
        <v>70</v>
      </c>
      <c r="K19" s="2" t="s">
        <v>33</v>
      </c>
      <c r="L19" s="2">
        <v>73</v>
      </c>
      <c r="M19" s="2" t="s">
        <v>33</v>
      </c>
      <c r="N19" s="2">
        <v>90</v>
      </c>
      <c r="O19" s="2" t="s">
        <v>31</v>
      </c>
      <c r="P19" s="2"/>
      <c r="Q19" s="2"/>
      <c r="R19" s="35"/>
      <c r="S19" s="35"/>
      <c r="T19" s="36">
        <f>SUM(D19+F19+H19+J19+L19+N19+P19)</f>
        <v>397</v>
      </c>
      <c r="U19" s="35">
        <f>T19/5</f>
        <v>79.400000000000006</v>
      </c>
      <c r="V19" s="35"/>
      <c r="W19" s="36"/>
      <c r="X19" s="35"/>
    </row>
    <row r="20" spans="1:24" ht="15.75" x14ac:dyDescent="0.25">
      <c r="A20" s="1">
        <v>13704776</v>
      </c>
      <c r="B20" s="1" t="s">
        <v>149</v>
      </c>
      <c r="C20" s="1"/>
      <c r="D20" s="2">
        <v>91</v>
      </c>
      <c r="E20" s="2" t="s">
        <v>30</v>
      </c>
      <c r="F20" s="2">
        <v>91</v>
      </c>
      <c r="G20" s="2" t="s">
        <v>29</v>
      </c>
      <c r="H20" s="42"/>
      <c r="I20" s="35"/>
      <c r="J20" s="2">
        <v>67</v>
      </c>
      <c r="K20" s="2" t="s">
        <v>34</v>
      </c>
      <c r="L20" s="2">
        <v>70</v>
      </c>
      <c r="M20" s="2" t="s">
        <v>33</v>
      </c>
      <c r="N20" s="2"/>
      <c r="O20" s="2"/>
      <c r="P20" s="2">
        <v>76</v>
      </c>
      <c r="Q20" s="2" t="s">
        <v>32</v>
      </c>
      <c r="R20" s="35">
        <v>75</v>
      </c>
      <c r="S20" s="35" t="s">
        <v>32</v>
      </c>
      <c r="T20" s="36">
        <f>SUM(D20+F20+H20+J20+L20+N20+P20)</f>
        <v>395</v>
      </c>
      <c r="U20" s="35">
        <f>T20/5</f>
        <v>79</v>
      </c>
      <c r="V20" s="38"/>
      <c r="W20" s="36"/>
      <c r="X20" s="35"/>
    </row>
    <row r="21" spans="1:24" ht="15.75" x14ac:dyDescent="0.25">
      <c r="A21" s="1">
        <v>13704777</v>
      </c>
      <c r="B21" s="1" t="s">
        <v>150</v>
      </c>
      <c r="C21" s="1"/>
      <c r="D21" s="2">
        <v>86</v>
      </c>
      <c r="E21" s="2" t="s">
        <v>31</v>
      </c>
      <c r="F21" s="2">
        <v>86</v>
      </c>
      <c r="G21" s="2" t="s">
        <v>30</v>
      </c>
      <c r="H21" s="41"/>
      <c r="I21" s="2"/>
      <c r="J21" s="2">
        <v>69</v>
      </c>
      <c r="K21" s="2" t="s">
        <v>33</v>
      </c>
      <c r="L21" s="2">
        <v>73</v>
      </c>
      <c r="M21" s="2" t="s">
        <v>33</v>
      </c>
      <c r="N21" s="2"/>
      <c r="O21" s="2"/>
      <c r="P21" s="2">
        <v>80</v>
      </c>
      <c r="Q21" s="2" t="s">
        <v>32</v>
      </c>
      <c r="R21" s="38">
        <v>66</v>
      </c>
      <c r="S21" s="38" t="s">
        <v>34</v>
      </c>
      <c r="T21" s="36">
        <f>SUM(D21+F21+H21+J21+L21+N21+P21)</f>
        <v>394</v>
      </c>
      <c r="U21" s="35">
        <f>T21/5</f>
        <v>78.8</v>
      </c>
      <c r="V21" s="35"/>
      <c r="W21" s="36"/>
      <c r="X21" s="35"/>
    </row>
    <row r="22" spans="1:24" ht="15.75" x14ac:dyDescent="0.25">
      <c r="A22" s="1">
        <v>13704778</v>
      </c>
      <c r="B22" s="1" t="s">
        <v>151</v>
      </c>
      <c r="C22" s="1"/>
      <c r="D22" s="2">
        <v>84</v>
      </c>
      <c r="E22" s="2" t="s">
        <v>31</v>
      </c>
      <c r="F22" s="41">
        <v>84</v>
      </c>
      <c r="G22" s="2" t="s">
        <v>30</v>
      </c>
      <c r="H22" s="40"/>
      <c r="I22" s="40"/>
      <c r="J22" s="2">
        <v>76</v>
      </c>
      <c r="K22" s="2" t="s">
        <v>32</v>
      </c>
      <c r="L22" s="2">
        <v>72</v>
      </c>
      <c r="M22" s="2" t="s">
        <v>33</v>
      </c>
      <c r="N22" s="2"/>
      <c r="O22" s="2"/>
      <c r="P22" s="2">
        <v>77</v>
      </c>
      <c r="Q22" s="2" t="s">
        <v>32</v>
      </c>
      <c r="R22" s="35"/>
      <c r="S22" s="35"/>
      <c r="T22" s="36">
        <f>SUM(D22+F22+H22+J22+L22+N22+P22)</f>
        <v>393</v>
      </c>
      <c r="U22" s="35">
        <f>T22/5</f>
        <v>78.599999999999994</v>
      </c>
      <c r="V22" s="39"/>
      <c r="W22" s="36"/>
      <c r="X22" s="35"/>
    </row>
    <row r="23" spans="1:24" ht="15.75" x14ac:dyDescent="0.25">
      <c r="A23" s="1">
        <v>13704779</v>
      </c>
      <c r="B23" s="1" t="s">
        <v>152</v>
      </c>
      <c r="C23" s="1"/>
      <c r="D23" s="2">
        <v>81</v>
      </c>
      <c r="E23" s="2" t="s">
        <v>32</v>
      </c>
      <c r="F23" s="2">
        <v>83</v>
      </c>
      <c r="G23" s="2" t="s">
        <v>30</v>
      </c>
      <c r="H23" s="42"/>
      <c r="I23" s="35"/>
      <c r="J23" s="2">
        <v>69</v>
      </c>
      <c r="K23" s="2" t="s">
        <v>33</v>
      </c>
      <c r="L23" s="2">
        <v>71</v>
      </c>
      <c r="M23" s="2" t="s">
        <v>33</v>
      </c>
      <c r="N23" s="2"/>
      <c r="O23" s="2"/>
      <c r="P23" s="2">
        <v>75</v>
      </c>
      <c r="Q23" s="2" t="s">
        <v>33</v>
      </c>
      <c r="R23" s="35"/>
      <c r="S23" s="35"/>
      <c r="T23" s="36">
        <f>SUM(D23+F23+H23+J23+L23+N23+P23)</f>
        <v>379</v>
      </c>
      <c r="U23" s="35">
        <f>T23/5</f>
        <v>75.8</v>
      </c>
      <c r="V23" s="35"/>
      <c r="W23" s="36"/>
      <c r="X23" s="35"/>
    </row>
    <row r="24" spans="1:24" ht="15.75" x14ac:dyDescent="0.25">
      <c r="A24" s="1">
        <v>13704780</v>
      </c>
      <c r="B24" s="1" t="s">
        <v>153</v>
      </c>
      <c r="C24" s="1"/>
      <c r="D24" s="2">
        <v>82</v>
      </c>
      <c r="E24" s="2" t="s">
        <v>32</v>
      </c>
      <c r="F24" s="2">
        <v>84</v>
      </c>
      <c r="G24" s="2" t="s">
        <v>30</v>
      </c>
      <c r="H24" s="42"/>
      <c r="I24" s="35"/>
      <c r="J24" s="2">
        <v>64</v>
      </c>
      <c r="K24" s="2" t="s">
        <v>34</v>
      </c>
      <c r="L24" s="2">
        <v>64</v>
      </c>
      <c r="M24" s="2" t="s">
        <v>34</v>
      </c>
      <c r="N24" s="2"/>
      <c r="O24" s="2"/>
      <c r="P24" s="2">
        <v>80</v>
      </c>
      <c r="Q24" s="2" t="s">
        <v>32</v>
      </c>
      <c r="R24" s="35"/>
      <c r="S24" s="35"/>
      <c r="T24" s="36">
        <f>SUM(D24+F24+H24+J24+L24+N24+P24)</f>
        <v>374</v>
      </c>
      <c r="U24" s="35">
        <f>T24/5</f>
        <v>74.8</v>
      </c>
      <c r="V24" s="35"/>
      <c r="W24" s="36"/>
      <c r="X24" s="35"/>
    </row>
    <row r="25" spans="1:24" ht="15.75" x14ac:dyDescent="0.25">
      <c r="A25" s="1">
        <v>13704781</v>
      </c>
      <c r="B25" s="1" t="s">
        <v>154</v>
      </c>
      <c r="C25" s="1"/>
      <c r="D25" s="2">
        <v>82</v>
      </c>
      <c r="E25" s="2" t="s">
        <v>32</v>
      </c>
      <c r="F25" s="2"/>
      <c r="G25" s="2"/>
      <c r="H25" s="35">
        <v>66</v>
      </c>
      <c r="I25" s="35" t="s">
        <v>33</v>
      </c>
      <c r="J25" s="2">
        <v>64</v>
      </c>
      <c r="K25" s="2" t="s">
        <v>34</v>
      </c>
      <c r="L25" s="2">
        <v>71</v>
      </c>
      <c r="M25" s="2" t="s">
        <v>33</v>
      </c>
      <c r="N25" s="2">
        <v>90</v>
      </c>
      <c r="O25" s="2" t="s">
        <v>31</v>
      </c>
      <c r="P25" s="2"/>
      <c r="Q25" s="2"/>
      <c r="R25" s="39"/>
      <c r="S25" s="39"/>
      <c r="T25" s="36">
        <f>SUM(D25+F25+H25+J25+L25+N25+P25)</f>
        <v>373</v>
      </c>
      <c r="U25" s="35">
        <f>T25/5</f>
        <v>74.599999999999994</v>
      </c>
      <c r="V25" s="39"/>
      <c r="W25" s="36"/>
      <c r="X25" s="35"/>
    </row>
    <row r="26" spans="1:24" ht="15.75" x14ac:dyDescent="0.25">
      <c r="A26" s="1">
        <v>13704782</v>
      </c>
      <c r="B26" s="1" t="s">
        <v>155</v>
      </c>
      <c r="C26" s="1"/>
      <c r="D26" s="2">
        <v>82</v>
      </c>
      <c r="E26" s="2" t="s">
        <v>32</v>
      </c>
      <c r="F26" s="41"/>
      <c r="G26" s="2"/>
      <c r="H26" s="35">
        <v>81</v>
      </c>
      <c r="I26" s="35" t="s">
        <v>30</v>
      </c>
      <c r="J26" s="2">
        <v>71</v>
      </c>
      <c r="K26" s="2" t="s">
        <v>33</v>
      </c>
      <c r="L26" s="2">
        <v>63</v>
      </c>
      <c r="M26" s="2" t="s">
        <v>34</v>
      </c>
      <c r="N26" s="2"/>
      <c r="O26" s="2"/>
      <c r="P26" s="2">
        <v>76</v>
      </c>
      <c r="Q26" s="2" t="s">
        <v>32</v>
      </c>
      <c r="R26" s="40"/>
      <c r="S26" s="40"/>
      <c r="T26" s="36">
        <f>SUM(D26+F26+H26+J26+L26+N26+P26)</f>
        <v>373</v>
      </c>
      <c r="U26" s="35">
        <f>T26/5</f>
        <v>74.599999999999994</v>
      </c>
      <c r="V26" s="35"/>
      <c r="W26" s="36"/>
      <c r="X26" s="35"/>
    </row>
    <row r="27" spans="1:24" ht="15.75" x14ac:dyDescent="0.25">
      <c r="A27" s="1">
        <v>13704783</v>
      </c>
      <c r="B27" s="1" t="s">
        <v>156</v>
      </c>
      <c r="C27" s="1"/>
      <c r="D27" s="2">
        <v>83</v>
      </c>
      <c r="E27" s="2" t="s">
        <v>31</v>
      </c>
      <c r="F27" s="2">
        <v>82</v>
      </c>
      <c r="G27" s="2" t="s">
        <v>30</v>
      </c>
      <c r="H27" s="41"/>
      <c r="I27" s="2"/>
      <c r="J27" s="2">
        <v>65</v>
      </c>
      <c r="K27" s="2" t="s">
        <v>34</v>
      </c>
      <c r="L27" s="2">
        <v>71</v>
      </c>
      <c r="M27" s="2" t="s">
        <v>33</v>
      </c>
      <c r="N27" s="2"/>
      <c r="O27" s="2"/>
      <c r="P27" s="2">
        <v>71</v>
      </c>
      <c r="Q27" s="2" t="s">
        <v>33</v>
      </c>
      <c r="R27" s="35">
        <v>66</v>
      </c>
      <c r="S27" s="35" t="s">
        <v>34</v>
      </c>
      <c r="T27" s="36">
        <f>SUM(D27+F27+H27+J27+L27+N27+P27)</f>
        <v>372</v>
      </c>
      <c r="U27" s="35">
        <f>T27/5</f>
        <v>74.400000000000006</v>
      </c>
      <c r="V27" s="40"/>
      <c r="W27" s="36"/>
      <c r="X27" s="35"/>
    </row>
    <row r="28" spans="1:24" ht="15.75" x14ac:dyDescent="0.25">
      <c r="A28" s="1">
        <v>13704784</v>
      </c>
      <c r="B28" s="1" t="s">
        <v>157</v>
      </c>
      <c r="C28" s="1"/>
      <c r="D28" s="2">
        <v>86</v>
      </c>
      <c r="E28" s="2" t="s">
        <v>31</v>
      </c>
      <c r="F28" s="2">
        <v>76</v>
      </c>
      <c r="G28" s="2" t="s">
        <v>32</v>
      </c>
      <c r="H28" s="42"/>
      <c r="I28" s="35"/>
      <c r="J28" s="2">
        <v>66</v>
      </c>
      <c r="K28" s="2" t="s">
        <v>34</v>
      </c>
      <c r="L28" s="2">
        <v>67</v>
      </c>
      <c r="M28" s="2" t="s">
        <v>34</v>
      </c>
      <c r="N28" s="2"/>
      <c r="O28" s="2"/>
      <c r="P28" s="2">
        <v>75</v>
      </c>
      <c r="Q28" s="2" t="s">
        <v>33</v>
      </c>
      <c r="R28" s="35">
        <v>71</v>
      </c>
      <c r="S28" s="35" t="s">
        <v>33</v>
      </c>
      <c r="T28" s="36">
        <f>SUM(D28+F28+H28+J28+L28+N28+P28)</f>
        <v>370</v>
      </c>
      <c r="U28" s="35">
        <f>T28/5</f>
        <v>74</v>
      </c>
      <c r="V28" s="35"/>
      <c r="W28" s="36"/>
      <c r="X28" s="35"/>
    </row>
    <row r="29" spans="1:24" ht="15.75" x14ac:dyDescent="0.25">
      <c r="A29" s="1">
        <v>13704785</v>
      </c>
      <c r="B29" s="1" t="s">
        <v>158</v>
      </c>
      <c r="C29" s="1"/>
      <c r="D29" s="2">
        <v>82</v>
      </c>
      <c r="E29" s="2" t="s">
        <v>32</v>
      </c>
      <c r="F29" s="2"/>
      <c r="G29" s="2"/>
      <c r="H29" s="41">
        <v>65</v>
      </c>
      <c r="I29" s="2" t="s">
        <v>33</v>
      </c>
      <c r="J29" s="2">
        <v>67</v>
      </c>
      <c r="K29" s="2" t="s">
        <v>34</v>
      </c>
      <c r="L29" s="2">
        <v>69</v>
      </c>
      <c r="M29" s="2" t="s">
        <v>33</v>
      </c>
      <c r="N29" s="2">
        <v>84</v>
      </c>
      <c r="O29" s="2" t="s">
        <v>32</v>
      </c>
      <c r="P29" s="2"/>
      <c r="Q29" s="2"/>
      <c r="R29" s="35">
        <v>67</v>
      </c>
      <c r="S29" s="35" t="s">
        <v>34</v>
      </c>
      <c r="T29" s="36">
        <f>SUM(D29+F29+H29+J29+L29+N29+P29)</f>
        <v>367</v>
      </c>
      <c r="U29" s="35">
        <f>T29/5</f>
        <v>73.400000000000006</v>
      </c>
      <c r="V29" s="35"/>
      <c r="W29" s="36"/>
      <c r="X29" s="35"/>
    </row>
    <row r="30" spans="1:24" ht="15.75" x14ac:dyDescent="0.25">
      <c r="A30" s="1">
        <v>13704786</v>
      </c>
      <c r="B30" s="1" t="s">
        <v>159</v>
      </c>
      <c r="C30" s="1"/>
      <c r="D30" s="2">
        <v>87</v>
      </c>
      <c r="E30" s="2" t="s">
        <v>30</v>
      </c>
      <c r="F30" s="41">
        <v>81</v>
      </c>
      <c r="G30" s="2" t="s">
        <v>31</v>
      </c>
      <c r="H30" s="40"/>
      <c r="I30" s="40"/>
      <c r="J30" s="2">
        <v>65</v>
      </c>
      <c r="K30" s="2" t="s">
        <v>34</v>
      </c>
      <c r="L30" s="2">
        <v>62</v>
      </c>
      <c r="M30" s="2" t="s">
        <v>34</v>
      </c>
      <c r="N30" s="2"/>
      <c r="O30" s="2"/>
      <c r="P30" s="2">
        <v>72</v>
      </c>
      <c r="Q30" s="2" t="s">
        <v>33</v>
      </c>
      <c r="R30" s="35">
        <v>67</v>
      </c>
      <c r="S30" s="35" t="s">
        <v>34</v>
      </c>
      <c r="T30" s="36">
        <f>SUM(D30+F30+H30+J30+L30+N30+P30)</f>
        <v>367</v>
      </c>
      <c r="U30" s="35">
        <f>T30/5</f>
        <v>73.400000000000006</v>
      </c>
      <c r="V30" s="2"/>
      <c r="W30" s="36"/>
      <c r="X30" s="35"/>
    </row>
    <row r="31" spans="1:24" ht="15.75" x14ac:dyDescent="0.25">
      <c r="A31" s="1">
        <v>13704787</v>
      </c>
      <c r="B31" s="1" t="s">
        <v>160</v>
      </c>
      <c r="C31" s="1"/>
      <c r="D31" s="2">
        <v>81</v>
      </c>
      <c r="E31" s="2" t="s">
        <v>32</v>
      </c>
      <c r="F31" s="41"/>
      <c r="G31" s="2"/>
      <c r="H31" s="40">
        <v>71</v>
      </c>
      <c r="I31" s="40" t="s">
        <v>33</v>
      </c>
      <c r="J31" s="2">
        <v>67</v>
      </c>
      <c r="K31" s="2" t="s">
        <v>34</v>
      </c>
      <c r="L31" s="2">
        <v>66</v>
      </c>
      <c r="M31" s="2" t="s">
        <v>33</v>
      </c>
      <c r="N31" s="2">
        <v>81</v>
      </c>
      <c r="O31" s="2" t="s">
        <v>33</v>
      </c>
      <c r="P31" s="2"/>
      <c r="Q31" s="2"/>
      <c r="R31" s="35"/>
      <c r="S31" s="35"/>
      <c r="T31" s="36">
        <f>SUM(D31+F31+H31+J31+L31+N31+P31)</f>
        <v>366</v>
      </c>
      <c r="U31" s="35">
        <f>T31/5</f>
        <v>73.2</v>
      </c>
      <c r="V31" s="35"/>
      <c r="W31" s="36"/>
      <c r="X31" s="35"/>
    </row>
    <row r="32" spans="1:24" ht="15.75" x14ac:dyDescent="0.25">
      <c r="A32" s="1">
        <v>13704788</v>
      </c>
      <c r="B32" s="1" t="s">
        <v>161</v>
      </c>
      <c r="C32" s="1"/>
      <c r="D32" s="2">
        <v>80</v>
      </c>
      <c r="E32" s="2" t="s">
        <v>32</v>
      </c>
      <c r="F32" s="2">
        <v>81</v>
      </c>
      <c r="G32" s="2" t="s">
        <v>31</v>
      </c>
      <c r="H32" s="35"/>
      <c r="I32" s="35"/>
      <c r="J32" s="2">
        <v>63</v>
      </c>
      <c r="K32" s="2" t="s">
        <v>34</v>
      </c>
      <c r="L32" s="2">
        <v>67</v>
      </c>
      <c r="M32" s="2" t="s">
        <v>34</v>
      </c>
      <c r="N32" s="2"/>
      <c r="O32" s="2"/>
      <c r="P32" s="2">
        <v>71</v>
      </c>
      <c r="Q32" s="2" t="s">
        <v>33</v>
      </c>
      <c r="R32" s="38">
        <v>66</v>
      </c>
      <c r="S32" s="38" t="s">
        <v>34</v>
      </c>
      <c r="T32" s="36">
        <f>SUM(D32+F32+H32+J32+L32+N32+P32)</f>
        <v>362</v>
      </c>
      <c r="U32" s="35">
        <f>T32/5</f>
        <v>72.400000000000006</v>
      </c>
      <c r="V32" s="35"/>
      <c r="W32" s="36"/>
      <c r="X32" s="35"/>
    </row>
    <row r="33" spans="1:24" ht="15.75" x14ac:dyDescent="0.25">
      <c r="A33" s="1">
        <v>13704789</v>
      </c>
      <c r="B33" s="1" t="s">
        <v>162</v>
      </c>
      <c r="C33" s="1"/>
      <c r="D33" s="2">
        <v>86</v>
      </c>
      <c r="E33" s="2" t="s">
        <v>31</v>
      </c>
      <c r="F33" s="41"/>
      <c r="G33" s="2"/>
      <c r="H33" s="2">
        <v>60</v>
      </c>
      <c r="I33" s="2" t="s">
        <v>34</v>
      </c>
      <c r="J33" s="2">
        <v>70</v>
      </c>
      <c r="K33" s="2" t="s">
        <v>33</v>
      </c>
      <c r="L33" s="2">
        <v>64</v>
      </c>
      <c r="M33" s="2" t="s">
        <v>34</v>
      </c>
      <c r="N33" s="2"/>
      <c r="O33" s="2"/>
      <c r="P33" s="2">
        <v>81</v>
      </c>
      <c r="Q33" s="2" t="s">
        <v>32</v>
      </c>
      <c r="R33" s="35"/>
      <c r="S33" s="35"/>
      <c r="T33" s="36">
        <f>SUM(D33+F33+H33+J33+L33+N33+P33)</f>
        <v>361</v>
      </c>
      <c r="U33" s="35">
        <f>T33/5</f>
        <v>72.2</v>
      </c>
      <c r="V33" s="35"/>
      <c r="W33" s="36"/>
      <c r="X33" s="35"/>
    </row>
    <row r="34" spans="1:24" ht="15.75" x14ac:dyDescent="0.25">
      <c r="A34" s="1">
        <v>13704790</v>
      </c>
      <c r="B34" s="1" t="s">
        <v>163</v>
      </c>
      <c r="C34" s="1"/>
      <c r="D34" s="2">
        <v>84</v>
      </c>
      <c r="E34" s="2" t="s">
        <v>31</v>
      </c>
      <c r="F34" s="2">
        <v>79</v>
      </c>
      <c r="G34" s="2" t="s">
        <v>31</v>
      </c>
      <c r="H34" s="42"/>
      <c r="I34" s="35"/>
      <c r="J34" s="2">
        <v>63</v>
      </c>
      <c r="K34" s="2" t="s">
        <v>34</v>
      </c>
      <c r="L34" s="2">
        <v>66</v>
      </c>
      <c r="M34" s="2" t="s">
        <v>34</v>
      </c>
      <c r="N34" s="2"/>
      <c r="O34" s="2"/>
      <c r="P34" s="2">
        <v>68</v>
      </c>
      <c r="Q34" s="2" t="s">
        <v>34</v>
      </c>
      <c r="R34" s="35">
        <v>64</v>
      </c>
      <c r="S34" s="35" t="s">
        <v>34</v>
      </c>
      <c r="T34" s="36">
        <f>SUM(D34+F34+H34+J34+L34+N34+P34)</f>
        <v>360</v>
      </c>
      <c r="U34" s="35">
        <f>T34/5</f>
        <v>72</v>
      </c>
      <c r="V34" s="35"/>
      <c r="W34" s="36"/>
      <c r="X34" s="35"/>
    </row>
    <row r="35" spans="1:24" ht="15.75" x14ac:dyDescent="0.25">
      <c r="A35" s="1">
        <v>13704791</v>
      </c>
      <c r="B35" s="1" t="s">
        <v>164</v>
      </c>
      <c r="C35" s="1"/>
      <c r="D35" s="2">
        <v>79</v>
      </c>
      <c r="E35" s="2" t="s">
        <v>32</v>
      </c>
      <c r="F35" s="2"/>
      <c r="G35" s="2"/>
      <c r="H35" s="41">
        <v>65</v>
      </c>
      <c r="I35" s="2" t="s">
        <v>33</v>
      </c>
      <c r="J35" s="2">
        <v>63</v>
      </c>
      <c r="K35" s="2" t="s">
        <v>34</v>
      </c>
      <c r="L35" s="2">
        <v>63</v>
      </c>
      <c r="M35" s="2" t="s">
        <v>34</v>
      </c>
      <c r="N35" s="2">
        <v>81</v>
      </c>
      <c r="O35" s="2" t="s">
        <v>32</v>
      </c>
      <c r="P35" s="2"/>
      <c r="Q35" s="2"/>
      <c r="R35" s="35"/>
      <c r="S35" s="35"/>
      <c r="T35" s="36">
        <f>SUM(D35+F35+H35+J35+L35+N35+P35)</f>
        <v>351</v>
      </c>
      <c r="U35" s="35">
        <f>T35/5</f>
        <v>70.2</v>
      </c>
      <c r="V35" s="35"/>
      <c r="W35" s="36"/>
      <c r="X35" s="35"/>
    </row>
    <row r="36" spans="1:24" ht="15.75" x14ac:dyDescent="0.25">
      <c r="A36" s="1">
        <v>13704792</v>
      </c>
      <c r="B36" s="1" t="s">
        <v>165</v>
      </c>
      <c r="C36" s="1"/>
      <c r="D36" s="2">
        <v>77</v>
      </c>
      <c r="E36" s="2" t="s">
        <v>33</v>
      </c>
      <c r="F36" s="2">
        <v>74</v>
      </c>
      <c r="G36" s="2" t="s">
        <v>32</v>
      </c>
      <c r="H36" s="41"/>
      <c r="I36" s="2"/>
      <c r="J36" s="2">
        <v>58</v>
      </c>
      <c r="K36" s="2" t="s">
        <v>35</v>
      </c>
      <c r="L36" s="2">
        <v>60</v>
      </c>
      <c r="M36" s="2" t="s">
        <v>35</v>
      </c>
      <c r="N36" s="2"/>
      <c r="O36" s="2"/>
      <c r="P36" s="2">
        <v>65</v>
      </c>
      <c r="Q36" s="2" t="s">
        <v>34</v>
      </c>
      <c r="R36" s="35"/>
      <c r="S36" s="35"/>
      <c r="T36" s="36">
        <f>SUM(D36+F36+H36+J36+L36+N36+P36)</f>
        <v>334</v>
      </c>
      <c r="U36" s="35">
        <f>T36/5</f>
        <v>66.8</v>
      </c>
      <c r="V36" s="35"/>
      <c r="W36" s="36"/>
      <c r="X36" s="35"/>
    </row>
    <row r="37" spans="1:24" ht="15.75" x14ac:dyDescent="0.25">
      <c r="A37" s="1">
        <v>13704793</v>
      </c>
      <c r="B37" s="1" t="s">
        <v>166</v>
      </c>
      <c r="C37" s="1"/>
      <c r="D37" s="2">
        <v>77</v>
      </c>
      <c r="E37" s="2" t="s">
        <v>33</v>
      </c>
      <c r="F37" s="2">
        <v>75</v>
      </c>
      <c r="G37" s="2" t="s">
        <v>32</v>
      </c>
      <c r="H37" s="41"/>
      <c r="I37" s="2"/>
      <c r="J37" s="2">
        <v>55</v>
      </c>
      <c r="K37" s="2" t="s">
        <v>35</v>
      </c>
      <c r="L37" s="2">
        <v>61</v>
      </c>
      <c r="M37" s="2" t="s">
        <v>35</v>
      </c>
      <c r="N37" s="2"/>
      <c r="O37" s="2"/>
      <c r="P37" s="2">
        <v>65</v>
      </c>
      <c r="Q37" s="2" t="s">
        <v>34</v>
      </c>
      <c r="R37" s="39"/>
      <c r="S37" s="39"/>
      <c r="T37" s="36">
        <f>SUM(D37+F37+H37+J37+L37+N37+P37)</f>
        <v>333</v>
      </c>
      <c r="U37" s="35">
        <f>T37/5</f>
        <v>66.599999999999994</v>
      </c>
      <c r="V37" s="35"/>
      <c r="W37" s="36"/>
      <c r="X37" s="35"/>
    </row>
    <row r="38" spans="1:24" ht="15.75" x14ac:dyDescent="0.25">
      <c r="A38" s="1">
        <v>13704794</v>
      </c>
      <c r="B38" s="1" t="s">
        <v>167</v>
      </c>
      <c r="C38" s="1"/>
      <c r="D38" s="2">
        <v>75</v>
      </c>
      <c r="E38" s="2" t="s">
        <v>33</v>
      </c>
      <c r="F38" s="41"/>
      <c r="G38" s="2"/>
      <c r="H38" s="40">
        <v>59</v>
      </c>
      <c r="I38" s="40" t="s">
        <v>34</v>
      </c>
      <c r="J38" s="2">
        <v>60</v>
      </c>
      <c r="K38" s="2" t="s">
        <v>35</v>
      </c>
      <c r="L38" s="2">
        <v>60</v>
      </c>
      <c r="M38" s="2" t="s">
        <v>35</v>
      </c>
      <c r="N38" s="2">
        <v>73</v>
      </c>
      <c r="O38" s="2" t="s">
        <v>34</v>
      </c>
      <c r="P38" s="2"/>
      <c r="Q38" s="2"/>
      <c r="R38" s="35">
        <v>60</v>
      </c>
      <c r="S38" s="35" t="s">
        <v>35</v>
      </c>
      <c r="T38" s="36">
        <f>SUM(D38+F38+H38+J38+L38+N38+P38)</f>
        <v>327</v>
      </c>
      <c r="U38" s="35">
        <f>T38/5</f>
        <v>65.400000000000006</v>
      </c>
      <c r="V38" s="38"/>
      <c r="W38" s="36"/>
      <c r="X38" s="35"/>
    </row>
    <row r="39" spans="1:24" ht="15.75" x14ac:dyDescent="0.25">
      <c r="A39" s="1">
        <v>13704795</v>
      </c>
      <c r="B39" s="1" t="s">
        <v>168</v>
      </c>
      <c r="C39" s="1"/>
      <c r="D39" s="2">
        <v>78</v>
      </c>
      <c r="E39" s="2" t="s">
        <v>32</v>
      </c>
      <c r="F39" s="2">
        <v>75</v>
      </c>
      <c r="G39" s="2" t="s">
        <v>32</v>
      </c>
      <c r="H39" s="35"/>
      <c r="I39" s="35"/>
      <c r="J39" s="2">
        <v>53</v>
      </c>
      <c r="K39" s="2" t="s">
        <v>35</v>
      </c>
      <c r="L39" s="2">
        <v>55</v>
      </c>
      <c r="M39" s="2" t="s">
        <v>35</v>
      </c>
      <c r="N39" s="2"/>
      <c r="O39" s="2"/>
      <c r="P39" s="2">
        <v>58</v>
      </c>
      <c r="Q39" s="2" t="s">
        <v>35</v>
      </c>
      <c r="R39" s="38">
        <v>59</v>
      </c>
      <c r="S39" s="38" t="s">
        <v>35</v>
      </c>
      <c r="T39" s="36">
        <f>SUM(D39+F39+H39+J39+L39+N39+P39)</f>
        <v>319</v>
      </c>
      <c r="U39" s="35">
        <f>T39/5</f>
        <v>63.8</v>
      </c>
      <c r="V39" s="38"/>
      <c r="W39" s="36"/>
      <c r="X39" s="35"/>
    </row>
    <row r="40" spans="1:24" ht="15.75" x14ac:dyDescent="0.25">
      <c r="A40" s="1">
        <v>13704796</v>
      </c>
      <c r="B40" s="1" t="s">
        <v>169</v>
      </c>
      <c r="C40" s="1"/>
      <c r="D40" s="2">
        <v>76</v>
      </c>
      <c r="E40" s="2" t="s">
        <v>33</v>
      </c>
      <c r="F40" s="41">
        <v>69</v>
      </c>
      <c r="G40" s="2" t="s">
        <v>33</v>
      </c>
      <c r="H40" s="40"/>
      <c r="I40" s="40"/>
      <c r="J40" s="2">
        <v>54</v>
      </c>
      <c r="K40" s="2" t="s">
        <v>35</v>
      </c>
      <c r="L40" s="2">
        <v>57</v>
      </c>
      <c r="M40" s="2" t="s">
        <v>35</v>
      </c>
      <c r="N40" s="2"/>
      <c r="O40" s="2"/>
      <c r="P40" s="2">
        <v>60</v>
      </c>
      <c r="Q40" s="2" t="s">
        <v>35</v>
      </c>
      <c r="R40" s="35">
        <v>62</v>
      </c>
      <c r="S40" s="35" t="s">
        <v>35</v>
      </c>
      <c r="T40" s="36">
        <f>SUM(D40+F40+H40+J40+L40+N40+P40)</f>
        <v>316</v>
      </c>
      <c r="U40" s="35">
        <f>T40/5</f>
        <v>63.2</v>
      </c>
    </row>
    <row r="41" spans="1:24" ht="15.75" x14ac:dyDescent="0.25">
      <c r="A41" s="1">
        <v>13704797</v>
      </c>
      <c r="B41" s="1" t="s">
        <v>170</v>
      </c>
      <c r="C41" s="1"/>
      <c r="D41" s="2">
        <v>73</v>
      </c>
      <c r="E41" s="2" t="s">
        <v>33</v>
      </c>
      <c r="F41" s="41"/>
      <c r="G41" s="2"/>
      <c r="H41" s="40">
        <v>51</v>
      </c>
      <c r="I41" s="40" t="s">
        <v>35</v>
      </c>
      <c r="J41" s="2">
        <v>57</v>
      </c>
      <c r="K41" s="2" t="s">
        <v>35</v>
      </c>
      <c r="L41" s="2">
        <v>58</v>
      </c>
      <c r="M41" s="2" t="s">
        <v>35</v>
      </c>
      <c r="N41" s="2">
        <v>76</v>
      </c>
      <c r="O41" s="2" t="s">
        <v>34</v>
      </c>
      <c r="P41" s="2"/>
      <c r="Q41" s="2"/>
      <c r="R41" s="35"/>
      <c r="S41" s="35"/>
      <c r="T41" s="36">
        <f>SUM(D41+F41+H41+J41+L41+N41+P41)</f>
        <v>315</v>
      </c>
      <c r="U41" s="35">
        <f>T41/5</f>
        <v>63</v>
      </c>
    </row>
    <row r="42" spans="1:24" ht="15.75" x14ac:dyDescent="0.25">
      <c r="A42" s="1">
        <v>13704798</v>
      </c>
      <c r="B42" s="1" t="s">
        <v>171</v>
      </c>
      <c r="C42" s="1"/>
      <c r="D42" s="2">
        <v>70</v>
      </c>
      <c r="E42" s="2" t="s">
        <v>34</v>
      </c>
      <c r="F42" s="2">
        <v>63</v>
      </c>
      <c r="G42" s="2" t="s">
        <v>34</v>
      </c>
      <c r="H42" s="35"/>
      <c r="I42" s="35"/>
      <c r="J42" s="2">
        <v>53</v>
      </c>
      <c r="K42" s="2" t="s">
        <v>35</v>
      </c>
      <c r="L42" s="2">
        <v>54</v>
      </c>
      <c r="M42" s="2" t="s">
        <v>35</v>
      </c>
      <c r="N42" s="2"/>
      <c r="O42" s="2"/>
      <c r="P42" s="2">
        <v>57</v>
      </c>
      <c r="Q42" s="2" t="s">
        <v>35</v>
      </c>
      <c r="R42" s="35"/>
      <c r="S42" s="35"/>
      <c r="T42" s="36">
        <f>SUM(D42+F42+H42+J42+L42+N42+P42)</f>
        <v>297</v>
      </c>
      <c r="U42" s="35">
        <f>T42/5</f>
        <v>59.4</v>
      </c>
    </row>
    <row r="43" spans="1:24" ht="15.75" x14ac:dyDescent="0.25">
      <c r="A43" s="1">
        <v>13704799</v>
      </c>
      <c r="B43" s="1" t="s">
        <v>172</v>
      </c>
      <c r="C43" s="1"/>
      <c r="D43" s="2">
        <v>69</v>
      </c>
      <c r="E43" s="2" t="s">
        <v>34</v>
      </c>
      <c r="F43" s="2">
        <v>64</v>
      </c>
      <c r="G43" s="2" t="s">
        <v>34</v>
      </c>
      <c r="H43" s="41"/>
      <c r="I43" s="2"/>
      <c r="J43" s="2">
        <v>53</v>
      </c>
      <c r="K43" s="2" t="s">
        <v>35</v>
      </c>
      <c r="L43" s="2">
        <v>54</v>
      </c>
      <c r="M43" s="2" t="s">
        <v>35</v>
      </c>
      <c r="N43" s="2"/>
      <c r="O43" s="2"/>
      <c r="P43" s="2">
        <v>55</v>
      </c>
      <c r="Q43" s="2" t="s">
        <v>35</v>
      </c>
      <c r="R43" s="35">
        <v>54</v>
      </c>
      <c r="S43" s="35" t="s">
        <v>35</v>
      </c>
      <c r="T43" s="36">
        <f>SUM(D43+F43+H43+J43+L43+N43+P43)</f>
        <v>295</v>
      </c>
      <c r="U43" s="35">
        <f>T43/5</f>
        <v>59</v>
      </c>
    </row>
    <row r="44" spans="1:24" ht="15.75" x14ac:dyDescent="0.25">
      <c r="A44" s="1">
        <v>13704835</v>
      </c>
      <c r="B44" s="1" t="s">
        <v>173</v>
      </c>
      <c r="C44" s="1"/>
      <c r="D44" s="2">
        <v>64</v>
      </c>
      <c r="E44" s="2" t="s">
        <v>34</v>
      </c>
      <c r="F44" s="41"/>
      <c r="G44" s="2"/>
      <c r="H44" s="2">
        <v>49</v>
      </c>
      <c r="I44" s="2" t="s">
        <v>35</v>
      </c>
      <c r="J44" s="2">
        <v>53</v>
      </c>
      <c r="K44" s="2" t="s">
        <v>35</v>
      </c>
      <c r="L44" s="2">
        <v>54</v>
      </c>
      <c r="M44" s="2" t="s">
        <v>35</v>
      </c>
      <c r="N44" s="2">
        <v>71</v>
      </c>
      <c r="O44" s="2" t="s">
        <v>35</v>
      </c>
      <c r="P44" s="2"/>
      <c r="Q44" s="2"/>
      <c r="R44" s="35"/>
      <c r="S44" s="35"/>
      <c r="T44" s="36">
        <f>SUM(D44+F44+H44+J44+L44+N44+P44)</f>
        <v>291</v>
      </c>
      <c r="U44" s="35">
        <f>T44/5</f>
        <v>58.2</v>
      </c>
    </row>
  </sheetData>
  <sortState ref="A2:U82">
    <sortCondition descending="1" ref="T1"/>
  </sortState>
  <mergeCells count="2">
    <mergeCell ref="A1:V1"/>
    <mergeCell ref="A2:V2"/>
  </mergeCells>
  <conditionalFormatting sqref="X4:X39">
    <cfRule type="cellIs" dxfId="3" priority="4" operator="greaterThan">
      <formula>90</formula>
    </cfRule>
  </conditionalFormatting>
  <conditionalFormatting sqref="V4:V39">
    <cfRule type="cellIs" dxfId="2" priority="3" operator="equal">
      <formula>"E"</formula>
    </cfRule>
  </conditionalFormatting>
  <conditionalFormatting sqref="U4:U44">
    <cfRule type="cellIs" dxfId="1" priority="2" operator="greaterThan">
      <formula>90</formula>
    </cfRule>
  </conditionalFormatting>
  <conditionalFormatting sqref="D4:S44">
    <cfRule type="cellIs" dxfId="0" priority="1" operator="equal">
      <formula>"E"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 Analysis</vt:lpstr>
      <vt:lpstr>School Result</vt:lpstr>
      <vt:lpstr>Subjectwise Result</vt:lpstr>
      <vt:lpstr>Teacherwise Result</vt:lpstr>
      <vt:lpstr>Toppers List</vt:lpstr>
    </vt:vector>
  </TitlesOfParts>
  <Company>Sons &amp;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 ACCOUNT</dc:creator>
  <cp:lastModifiedBy>pc</cp:lastModifiedBy>
  <dcterms:created xsi:type="dcterms:W3CDTF">2013-05-26T02:52:45Z</dcterms:created>
  <dcterms:modified xsi:type="dcterms:W3CDTF">2022-07-28T10:39:53Z</dcterms:modified>
</cp:coreProperties>
</file>